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C:\Users\tebogompu\Documents\Projects\contractors panel\tor's\water panel\"/>
    </mc:Choice>
  </mc:AlternateContent>
  <bookViews>
    <workbookView xWindow="0" yWindow="0" windowWidth="19368" windowHeight="9072" tabRatio="864" firstSheet="12" activeTab="19"/>
  </bookViews>
  <sheets>
    <sheet name="CONTRACTOR COVER" sheetId="75" state="hidden" r:id="rId1"/>
    <sheet name="SUMMARY" sheetId="54" r:id="rId2"/>
    <sheet name="A2-P&amp;G TIME RELATED" sheetId="34" r:id="rId3"/>
    <sheet name="A4- P&amp;G DAY WORKS" sheetId="38" r:id="rId4"/>
    <sheet name="C-Site Clearance " sheetId="68" r:id="rId5"/>
    <sheet name="DB-Earthworks(Pipe Trenches (1)" sheetId="62" r:id="rId6"/>
    <sheet name="DB-Earthworks(Pipe Trenches)(2)" sheetId="41" r:id="rId7"/>
    <sheet name="LB-Bedding" sheetId="42" r:id="rId8"/>
    <sheet name="L-Pipe Works 1" sheetId="43" r:id="rId9"/>
    <sheet name="Sheet6" sheetId="78" state="hidden" r:id="rId10"/>
    <sheet name=" L-Pipe Works 2" sheetId="44" r:id="rId11"/>
    <sheet name="L-Pipe Works 3" sheetId="45" r:id="rId12"/>
    <sheet name="L-Pipe Works 4" sheetId="46" r:id="rId13"/>
    <sheet name="L-Pipe Works Sewers" sheetId="82" r:id="rId14"/>
    <sheet name="LF - ERF CONNECTIONS(WATER)" sheetId="65" r:id="rId15"/>
    <sheet name="GA Concrete (Small works)" sheetId="69" r:id="rId16"/>
    <sheet name="H Struct steel tank" sheetId="70" r:id="rId17"/>
    <sheet name="PME-ANCILLARY WORKS" sheetId="71" r:id="rId18"/>
    <sheet name="VC- PUMPS " sheetId="80" r:id="rId19"/>
    <sheet name="Sheet1" sheetId="81" r:id="rId20"/>
    <sheet name="PMU COVER " sheetId="73" state="hidden" r:id="rId21"/>
  </sheets>
  <definedNames>
    <definedName name="_______________SEC1200">#N/A</definedName>
    <definedName name="__123Graph_A">"[1]progress!#ref!"</definedName>
    <definedName name="__123Graph_B">"[1]progress!#ref!"</definedName>
    <definedName name="__123Graph_X">"[1]progress!#ref!"</definedName>
    <definedName name="__SEC1200" localSheetId="13">#REF!</definedName>
    <definedName name="__SEC1200">#REF!</definedName>
    <definedName name="_1__123Graph_A1_94">"[1]progress!#ref!"</definedName>
    <definedName name="_2__123Graph_APROGRESS_4_95">"[1]progress!#ref!"</definedName>
    <definedName name="_3__123Graph_ATEM1_94">"[1]progress!#ref!"</definedName>
    <definedName name="_4__123Graph_B1_94">"[1]progress!#ref!"</definedName>
    <definedName name="_5__123Graph_BPROGRESS_4_95">"[1]progress!#ref!"</definedName>
    <definedName name="_555556">#N/A</definedName>
    <definedName name="_6__123Graph_BTEM1_94">"[1]progress!#ref!"</definedName>
    <definedName name="_7__123Graph_X1_94">"[1]progress!#ref!"</definedName>
    <definedName name="_8__123Graph_XPROGRESS_4_95">"[1]progress!#ref!"</definedName>
    <definedName name="_9__123Graph_XTEM1_94">"[1]progress!#ref!"</definedName>
    <definedName name="_Order1">255</definedName>
    <definedName name="_Order2">255</definedName>
    <definedName name="_Parse_Out" localSheetId="13" hidden="1">#REF!</definedName>
    <definedName name="_Parse_Out" hidden="1">#REF!</definedName>
    <definedName name="_sec12" localSheetId="13">#REF!</definedName>
    <definedName name="_sec12">#REF!</definedName>
    <definedName name="_SEC1200">#N/A</definedName>
    <definedName name="_sec1300" localSheetId="13">#REF!</definedName>
    <definedName name="_sec1300">#REF!</definedName>
    <definedName name="_SEC1500" localSheetId="13">#REF!</definedName>
    <definedName name="_SEC1500">#REF!</definedName>
    <definedName name="_SEC2100" localSheetId="13">#REF!</definedName>
    <definedName name="_SEC2100">#REF!</definedName>
    <definedName name="_SEC2200" localSheetId="13">#REF!</definedName>
    <definedName name="_SEC2200">#REF!</definedName>
    <definedName name="_SEC3400" localSheetId="13">#REF!</definedName>
    <definedName name="_SEC3400">#REF!</definedName>
    <definedName name="_SEC5000" localSheetId="13">#REF!</definedName>
    <definedName name="_SEC5000">#REF!</definedName>
    <definedName name="_SEC5900" localSheetId="13">#REF!</definedName>
    <definedName name="_SEC5900">#REF!</definedName>
    <definedName name="_SEC8100" localSheetId="13">#REF!</definedName>
    <definedName name="_SEC8100">#REF!</definedName>
    <definedName name="aa">#N/A</definedName>
    <definedName name="ALL" localSheetId="13">#REF!</definedName>
    <definedName name="ALL">#REF!</definedName>
    <definedName name="AMOUNT" localSheetId="13">#REF!</definedName>
    <definedName name="AMOUNT">#REF!</definedName>
    <definedName name="Contract_14_Civil_Collated">"[1]progress!#ref!"</definedName>
    <definedName name="dd">"[1]progress!#ref!"</definedName>
    <definedName name="DESCRIPTION" localSheetId="13">#REF!</definedName>
    <definedName name="DESCRIPTION">#REF!</definedName>
    <definedName name="dftgdth">"[1]progress!#ref!"</definedName>
    <definedName name="Evaluation" localSheetId="13">#REF!</definedName>
    <definedName name="Evaluation">#REF!</definedName>
    <definedName name="Fees" localSheetId="13">#REF!</definedName>
    <definedName name="Fees">#REF!</definedName>
    <definedName name="graph">"[1]progress!#ref!"</definedName>
    <definedName name="graphh">"[1]progress!#ref!"</definedName>
    <definedName name="graphs">"[1]progress!#ref!"</definedName>
    <definedName name="hhh">#N/A</definedName>
    <definedName name="item" localSheetId="13">#REF!</definedName>
    <definedName name="item">#REF!</definedName>
    <definedName name="Items_01" localSheetId="4">#REF!</definedName>
    <definedName name="Items_01" localSheetId="5">#REF!</definedName>
    <definedName name="Items_01" localSheetId="15">#REF!</definedName>
    <definedName name="Items_01" localSheetId="16">#REF!</definedName>
    <definedName name="Items_01" localSheetId="14">#REF!</definedName>
    <definedName name="Items_01" localSheetId="13">#REF!</definedName>
    <definedName name="Items_01" localSheetId="17">#REF!</definedName>
    <definedName name="Items_01">#REF!</definedName>
    <definedName name="j">"[1]progress!#ref!"</definedName>
    <definedName name="jhjh">#N/A</definedName>
    <definedName name="jo">"[1]progress!#ref!"</definedName>
    <definedName name="MAAAAAAAAAAAAAAAA" localSheetId="13">#REF!</definedName>
    <definedName name="MAAAAAAAAAAAAAAAA">#REF!</definedName>
    <definedName name="new">"[1]progress!#ref!"</definedName>
    <definedName name="NPRA" localSheetId="13" hidden="1">#REF!</definedName>
    <definedName name="NPRA" hidden="1">#REF!</definedName>
    <definedName name="_xlnm.Print_Area" localSheetId="10">' L-Pipe Works 2'!$B$1:$H$52</definedName>
    <definedName name="_xlnm.Print_Area" localSheetId="2">'A2-P&amp;G TIME RELATED'!$A$1:$G$46</definedName>
    <definedName name="_xlnm.Print_Area" localSheetId="3">'A4- P&amp;G DAY WORKS'!$B$1:$H$38</definedName>
    <definedName name="_xlnm.Print_Area" localSheetId="0">'CONTRACTOR COVER'!$A$1:$P$84</definedName>
    <definedName name="_xlnm.Print_Area" localSheetId="4">'C-Site Clearance '!$B$1:$H$43</definedName>
    <definedName name="_xlnm.Print_Area" localSheetId="5">'DB-Earthworks(Pipe Trenches (1)'!$B$1:$H$41</definedName>
    <definedName name="_xlnm.Print_Area" localSheetId="6">'DB-Earthworks(Pipe Trenches)(2)'!$B$1:$H$44</definedName>
    <definedName name="_xlnm.Print_Area" localSheetId="15">'GA Concrete (Small works)'!$B$1:$H$58</definedName>
    <definedName name="_xlnm.Print_Area" localSheetId="16">'H Struct steel tank'!$B$1:$I$60</definedName>
    <definedName name="_xlnm.Print_Area" localSheetId="7">'LB-Bedding'!$B$1:$H$42</definedName>
    <definedName name="_xlnm.Print_Area" localSheetId="14">'LF - ERF CONNECTIONS(WATER)'!$B$1:$H$31</definedName>
    <definedName name="_xlnm.Print_Area" localSheetId="8">'L-Pipe Works 1'!$B$1:$H$56</definedName>
    <definedName name="_xlnm.Print_Area" localSheetId="11">'L-Pipe Works 3'!$B$1:$H$52</definedName>
    <definedName name="_xlnm.Print_Area" localSheetId="12">'L-Pipe Works 4'!$B$1:$H$45</definedName>
    <definedName name="_xlnm.Print_Area" localSheetId="13">'L-Pipe Works Sewers'!$B$1:$H$82</definedName>
    <definedName name="_xlnm.Print_Area" localSheetId="17">'PME-ANCILLARY WORKS'!$B$1:$H$21</definedName>
    <definedName name="_xlnm.Print_Area" localSheetId="1">SUMMARY!$A$1:$E$25</definedName>
    <definedName name="_xlnm.Print_Area" localSheetId="18">'VC- PUMPS '!$B$1:$H$38</definedName>
    <definedName name="pump">#N/A</definedName>
    <definedName name="QUANT" localSheetId="13">#REF!</definedName>
    <definedName name="QUANT">#REF!</definedName>
    <definedName name="RATE" localSheetId="13">#REF!</definedName>
    <definedName name="RATE">#REF!</definedName>
    <definedName name="rer">"[1]progress!#ref!"</definedName>
    <definedName name="rev">"[1]progress!#ref!"</definedName>
    <definedName name="S">#N/A</definedName>
    <definedName name="SCHED1" localSheetId="13">#REF!</definedName>
    <definedName name="SCHED1">#REF!</definedName>
    <definedName name="SCHED2" localSheetId="13">#REF!</definedName>
    <definedName name="SCHED2">#REF!</definedName>
    <definedName name="Sec1200a" localSheetId="13">#REF!</definedName>
    <definedName name="Sec1200a">#REF!</definedName>
    <definedName name="Solloy" localSheetId="13">#REF!</definedName>
    <definedName name="Solloy">#REF!</definedName>
    <definedName name="t">#N/A</definedName>
    <definedName name="Tender">#N/A</definedName>
    <definedName name="UNIT" localSheetId="13">#REF!</definedName>
    <definedName name="UNIT">#REF!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38" l="1"/>
  <c r="C2" i="68" s="1"/>
  <c r="B2" i="34"/>
  <c r="H49" i="82" l="1"/>
  <c r="H81" i="82"/>
  <c r="H80" i="82"/>
  <c r="H79" i="82"/>
  <c r="H77" i="82"/>
  <c r="H76" i="82"/>
  <c r="H75" i="82"/>
  <c r="H74" i="82"/>
  <c r="H48" i="82"/>
  <c r="H47" i="82"/>
  <c r="H46" i="82"/>
  <c r="H45" i="82"/>
  <c r="H20" i="82"/>
  <c r="H19" i="82"/>
  <c r="H16" i="82"/>
  <c r="H82" i="82" l="1"/>
  <c r="H29" i="68"/>
  <c r="E16" i="34"/>
  <c r="H17" i="43" l="1"/>
  <c r="H31" i="65" l="1"/>
  <c r="F39" i="46"/>
  <c r="H39" i="46" s="1"/>
  <c r="F18" i="46"/>
  <c r="H18" i="46" s="1"/>
  <c r="H14" i="46"/>
  <c r="H44" i="45"/>
  <c r="H15" i="45"/>
  <c r="H15" i="44"/>
  <c r="H40" i="43"/>
  <c r="H39" i="43"/>
  <c r="H38" i="43"/>
  <c r="H37" i="43"/>
  <c r="H51" i="43"/>
  <c r="H11" i="46"/>
  <c r="H12" i="46"/>
  <c r="H15" i="46"/>
  <c r="H40" i="46"/>
  <c r="H43" i="45"/>
  <c r="H48" i="45"/>
  <c r="H14" i="44"/>
  <c r="H21" i="44"/>
  <c r="H29" i="44"/>
  <c r="H33" i="44"/>
  <c r="H34" i="44"/>
  <c r="H38" i="44"/>
  <c r="H39" i="44"/>
  <c r="H16" i="43"/>
  <c r="H31" i="43"/>
  <c r="H32" i="43"/>
  <c r="H33" i="43"/>
  <c r="H34" i="43"/>
  <c r="H50" i="43"/>
  <c r="H55" i="43"/>
  <c r="H22" i="42"/>
  <c r="H29" i="41"/>
  <c r="H12" i="62"/>
  <c r="H18" i="62"/>
  <c r="H14" i="68"/>
  <c r="G11" i="34"/>
  <c r="G13" i="34"/>
  <c r="H21" i="71" l="1"/>
  <c r="H23" i="41" l="1"/>
  <c r="H19" i="46"/>
  <c r="K84" i="75"/>
  <c r="I84" i="75"/>
  <c r="G84" i="75"/>
  <c r="M83" i="75"/>
  <c r="M82" i="75"/>
  <c r="M81" i="75"/>
  <c r="M80" i="75"/>
  <c r="M79" i="75"/>
  <c r="M78" i="75"/>
  <c r="M77" i="75"/>
  <c r="M43" i="75"/>
  <c r="O42" i="75"/>
  <c r="M32" i="75"/>
  <c r="M31" i="75"/>
  <c r="O30" i="75"/>
  <c r="O33" i="75"/>
  <c r="O38" i="75" s="1"/>
  <c r="N28" i="75"/>
  <c r="M19" i="75"/>
  <c r="M22" i="75"/>
  <c r="M24" i="75" s="1"/>
  <c r="I40" i="75" s="1"/>
  <c r="L40" i="75" s="1"/>
  <c r="N40" i="75" s="1"/>
  <c r="M40" i="75" s="1"/>
  <c r="I42" i="75" s="1"/>
  <c r="M18" i="75"/>
  <c r="M20" i="75" s="1"/>
  <c r="D49" i="73"/>
  <c r="D50" i="73" s="1"/>
  <c r="D52" i="73" s="1"/>
  <c r="D54" i="73" s="1"/>
  <c r="E43" i="73"/>
  <c r="D26" i="73"/>
  <c r="E24" i="73"/>
  <c r="G23" i="73"/>
  <c r="G22" i="73"/>
  <c r="F21" i="73"/>
  <c r="G21" i="73" s="1"/>
  <c r="E20" i="73"/>
  <c r="F20" i="73" s="1"/>
  <c r="F19" i="73"/>
  <c r="E18" i="73"/>
  <c r="E17" i="73"/>
  <c r="G17" i="73" s="1"/>
  <c r="G15" i="73"/>
  <c r="B6" i="73"/>
  <c r="D27" i="73"/>
  <c r="D28" i="73" s="1"/>
  <c r="B5" i="73" s="1"/>
  <c r="G18" i="73"/>
  <c r="Q43" i="75"/>
  <c r="C2" i="62"/>
  <c r="C2" i="41" s="1"/>
  <c r="D24" i="34"/>
  <c r="D20" i="34"/>
  <c r="D23" i="34" s="1"/>
  <c r="C2" i="44" l="1"/>
  <c r="C2" i="45" s="1"/>
  <c r="C2" i="46" s="1"/>
  <c r="C2" i="82"/>
  <c r="G20" i="73"/>
  <c r="M21" i="75"/>
  <c r="M84" i="75"/>
  <c r="E26" i="73"/>
  <c r="E27" i="73" s="1"/>
  <c r="F26" i="73"/>
  <c r="F28" i="73" s="1"/>
  <c r="D30" i="73" s="1"/>
  <c r="E17" i="34"/>
  <c r="G17" i="34" s="1"/>
  <c r="G16" i="34"/>
  <c r="H38" i="38"/>
  <c r="H35" i="45"/>
  <c r="H18" i="43"/>
  <c r="H56" i="43" s="1"/>
  <c r="H13" i="68"/>
  <c r="H43" i="68" s="1"/>
  <c r="E45" i="73"/>
  <c r="E46" i="73"/>
  <c r="E47" i="73"/>
  <c r="E41" i="73"/>
  <c r="E42" i="73"/>
  <c r="E44" i="73"/>
  <c r="F49" i="73"/>
  <c r="G49" i="73"/>
  <c r="D56" i="73"/>
  <c r="D57" i="73"/>
  <c r="C4" i="65"/>
  <c r="C4" i="69" s="1"/>
  <c r="C4" i="70" s="1"/>
  <c r="C4" i="71" s="1"/>
  <c r="C4" i="42"/>
  <c r="B7" i="73"/>
  <c r="O39" i="75"/>
  <c r="O44" i="75"/>
  <c r="F27" i="73"/>
  <c r="G19" i="73"/>
  <c r="G26" i="73" s="1"/>
  <c r="H14" i="42"/>
  <c r="O35" i="75"/>
  <c r="E28" i="73"/>
  <c r="I39" i="75"/>
  <c r="C2" i="65" l="1"/>
  <c r="C2" i="69" s="1"/>
  <c r="C2" i="70" s="1"/>
  <c r="C2" i="71" s="1"/>
  <c r="E32" i="73"/>
  <c r="H13" i="62"/>
  <c r="H18" i="42"/>
  <c r="H19" i="41"/>
  <c r="E20" i="34"/>
  <c r="G20" i="34" s="1"/>
  <c r="H9" i="44"/>
  <c r="H52" i="44" s="1"/>
  <c r="H9" i="45" s="1"/>
  <c r="E49" i="73"/>
  <c r="E51" i="73" s="1"/>
  <c r="E52" i="73" s="1"/>
  <c r="E54" i="73" s="1"/>
  <c r="E57" i="73" s="1"/>
  <c r="G27" i="73"/>
  <c r="G28" i="73" s="1"/>
  <c r="D59" i="73"/>
  <c r="D60" i="73" s="1"/>
  <c r="H16" i="62"/>
  <c r="O45" i="75"/>
  <c r="O46" i="75"/>
  <c r="M47" i="75" s="1"/>
  <c r="L47" i="75" s="1"/>
  <c r="F25" i="42"/>
  <c r="H52" i="45" l="1"/>
  <c r="H9" i="46" s="1"/>
  <c r="H15" i="62"/>
  <c r="E21" i="34"/>
  <c r="G21" i="34" s="1"/>
  <c r="H17" i="62"/>
  <c r="H25" i="42"/>
  <c r="H26" i="42"/>
  <c r="H14" i="41"/>
  <c r="E59" i="73"/>
  <c r="E60" i="73" s="1"/>
  <c r="E62" i="73" s="1"/>
  <c r="F15" i="41"/>
  <c r="H15" i="41" s="1"/>
  <c r="H42" i="42" l="1"/>
  <c r="E22" i="34"/>
  <c r="G22" i="34" s="1"/>
  <c r="H41" i="62"/>
  <c r="H9" i="41" s="1"/>
  <c r="M27" i="75"/>
  <c r="N27" i="75" s="1"/>
  <c r="N30" i="75" s="1"/>
  <c r="F21" i="41"/>
  <c r="H21" i="41" s="1"/>
  <c r="E23" i="34" l="1"/>
  <c r="G23" i="34" s="1"/>
  <c r="N33" i="75"/>
  <c r="M30" i="75"/>
  <c r="M33" i="75" s="1"/>
  <c r="M38" i="75" s="1"/>
  <c r="E24" i="34" l="1"/>
  <c r="G24" i="34" s="1"/>
  <c r="H26" i="41"/>
  <c r="M39" i="75"/>
  <c r="M44" i="75" s="1"/>
  <c r="N38" i="75"/>
  <c r="N35" i="75"/>
  <c r="M35" i="75" s="1"/>
  <c r="E25" i="34" l="1"/>
  <c r="G25" i="34" s="1"/>
  <c r="H44" i="41"/>
  <c r="Q44" i="75"/>
  <c r="I38" i="75"/>
  <c r="M45" i="75"/>
  <c r="M46" i="75" s="1"/>
  <c r="M48" i="75" s="1"/>
  <c r="N39" i="75"/>
  <c r="N44" i="75" s="1"/>
  <c r="E26" i="34" l="1"/>
  <c r="G26" i="34" s="1"/>
  <c r="N45" i="75"/>
  <c r="N46" i="75" s="1"/>
  <c r="L48" i="75" s="1"/>
  <c r="E27" i="34" l="1"/>
  <c r="G27" i="34" s="1"/>
  <c r="E28" i="34"/>
  <c r="G28" i="34" s="1"/>
  <c r="E29" i="34" l="1"/>
  <c r="G29" i="34" s="1"/>
  <c r="E31" i="34" l="1"/>
  <c r="G31" i="34" s="1"/>
  <c r="E35" i="34" l="1"/>
  <c r="G35" i="34" s="1"/>
  <c r="G37" i="34" l="1"/>
  <c r="G39" i="34" l="1"/>
  <c r="G46" i="34" l="1"/>
</calcChain>
</file>

<file path=xl/sharedStrings.xml><?xml version="1.0" encoding="utf-8"?>
<sst xmlns="http://schemas.openxmlformats.org/spreadsheetml/2006/main" count="1314" uniqueCount="784">
  <si>
    <t>DESCRIPTION</t>
  </si>
  <si>
    <t>UNIT</t>
  </si>
  <si>
    <t>QUANTITY</t>
  </si>
  <si>
    <t>RATE</t>
  </si>
  <si>
    <t>AMOUNT</t>
  </si>
  <si>
    <t>SCHEDULE OF QUANTITIES:</t>
  </si>
  <si>
    <t>Facilities for Engineer:</t>
  </si>
  <si>
    <t>1.2.1</t>
  </si>
  <si>
    <t>1.2.2</t>
  </si>
  <si>
    <t>(As specified in SABS 1200 A and the Project Specifications.)</t>
  </si>
  <si>
    <t>1.2.3</t>
  </si>
  <si>
    <t>1.3.1</t>
  </si>
  <si>
    <t>1.3.2</t>
  </si>
  <si>
    <t>1.3.3</t>
  </si>
  <si>
    <t>Facilities for Contractor:</t>
  </si>
  <si>
    <t>1.1.1</t>
  </si>
  <si>
    <t>1.1.2</t>
  </si>
  <si>
    <t>TIME RELATED ITEMS:</t>
  </si>
  <si>
    <t>A.2</t>
  </si>
  <si>
    <t>2.1.1</t>
  </si>
  <si>
    <t>2.3.1</t>
  </si>
  <si>
    <t>2.3.3</t>
  </si>
  <si>
    <t>2.3.4</t>
  </si>
  <si>
    <t>2.3.5</t>
  </si>
  <si>
    <t>2.3.6</t>
  </si>
  <si>
    <t>2.3.7</t>
  </si>
  <si>
    <t>2.3.8</t>
  </si>
  <si>
    <t>TOTAL SCHEDULE A - SECTION 2 CARRIED TO SUMMARY:</t>
  </si>
  <si>
    <t>DAYWORK:</t>
  </si>
  <si>
    <t>(As specified in SABS 1200 A, SABS 1200 AB and the Project Specifications.)</t>
  </si>
  <si>
    <t>Skilled Labour (Artisan).</t>
  </si>
  <si>
    <t>Semi-skilled Labour.</t>
  </si>
  <si>
    <t>Unskilled Labour.</t>
  </si>
  <si>
    <t>Excavator - TLB.</t>
  </si>
  <si>
    <t>Excavator - Size Cat 225.</t>
  </si>
  <si>
    <t>(As specified in SABS 1200 DB and the Project Specifications.)</t>
  </si>
  <si>
    <t>Site Clearance:</t>
  </si>
  <si>
    <t>Excavation Ancillaries;</t>
  </si>
  <si>
    <t>m</t>
  </si>
  <si>
    <t>Compaction within road reserve to 90 % of Modified AASHTO density clause 5.7.1.</t>
  </si>
  <si>
    <t>Overhaul:</t>
  </si>
  <si>
    <t>Existing Services:</t>
  </si>
  <si>
    <t>(As specified in SABS 1200 LB and the Project Specifications.)</t>
  </si>
  <si>
    <t>BEDDING:</t>
  </si>
  <si>
    <t>(As specified in SABS 1200 L, SABS 1200 GA and the Project Specifications.)</t>
  </si>
  <si>
    <t>MEDIUM PRESSURE PIPES:</t>
  </si>
  <si>
    <t>(The rates shall include disinfecting of pipes after completion of hydraulic pipe test.)</t>
  </si>
  <si>
    <t>Month</t>
  </si>
  <si>
    <t>Workshops.</t>
  </si>
  <si>
    <t>Laboratories.</t>
  </si>
  <si>
    <t>Access.</t>
  </si>
  <si>
    <t>Plant.</t>
  </si>
  <si>
    <t>Offices and storage sheds.</t>
  </si>
  <si>
    <t>Living accommodation.</t>
  </si>
  <si>
    <t>Ablution and latrine facilities.</t>
  </si>
  <si>
    <t>Tools and equipment.</t>
  </si>
  <si>
    <t>Water supplies, electric power and communications.</t>
  </si>
  <si>
    <t>Dealing with water.</t>
  </si>
  <si>
    <t>%</t>
  </si>
  <si>
    <t>3.3.1</t>
  </si>
  <si>
    <t>Environmental Management:</t>
  </si>
  <si>
    <t>Grader 140G or similar.</t>
  </si>
  <si>
    <t>(Plant shall not be more than 3 years old or have more than 3000 hrs logged. Operator to be qualified and competency certified.)</t>
  </si>
  <si>
    <t>Foreman.</t>
  </si>
  <si>
    <t>Labour - Normal Working Hours: [Provisional]</t>
  </si>
  <si>
    <t>Vibratory compaction roller - 13.5 ton.</t>
  </si>
  <si>
    <t>Pedestrian roller - BW90 or similar.</t>
  </si>
  <si>
    <t>Vibratory plate compactor.</t>
  </si>
  <si>
    <t>Vibratory rammer.</t>
  </si>
  <si>
    <t>hr</t>
  </si>
  <si>
    <t>SCHEDULE A: PRELIMINARY AND GENERAL OBLIGATIONS</t>
  </si>
  <si>
    <t>TOTAL SCHEDULE A - SECTION 5 CARRIED TO SUMMARY:</t>
  </si>
  <si>
    <t>Extra-over rate for items 5.1.1 to 5.1.4 for work during non working hours.</t>
  </si>
  <si>
    <t>PAYMENT CLAUSE</t>
  </si>
  <si>
    <t>ITEM NUMBER</t>
  </si>
  <si>
    <t>SECTION 1: EARTHWORKS FOR PIPE TRENCHES</t>
  </si>
  <si>
    <t>Plant - Heavy Equipment: [Provisional]</t>
  </si>
  <si>
    <t>Plant - Small Equipment: [Provisional]</t>
  </si>
  <si>
    <t>1.1.3</t>
  </si>
  <si>
    <t>1.1.4</t>
  </si>
  <si>
    <t>Clear trees of girth over 1.0 m.</t>
  </si>
  <si>
    <t>1.1.5</t>
  </si>
  <si>
    <t>No.</t>
  </si>
  <si>
    <t>EARTHWORKS: (Continues)</t>
  </si>
  <si>
    <t>75 mm dia.</t>
  </si>
  <si>
    <t>Valve Chambers:</t>
  </si>
  <si>
    <t>Thrust Blocks:</t>
  </si>
  <si>
    <t>Extra-over Item 3.15.1 for depth increments of 250 mm.</t>
  </si>
  <si>
    <t>SCHEDULE</t>
  </si>
  <si>
    <t>SECTION</t>
  </si>
  <si>
    <t>A</t>
  </si>
  <si>
    <t>SUB-TOTAL:</t>
  </si>
  <si>
    <t>CALCULATION OF TENDER SUM</t>
  </si>
  <si>
    <t>PRELIMINARY AND GENERAL - TIME RELATED OBLIGATIONS</t>
  </si>
  <si>
    <t>PRELIMINARY AND GENERAL - DAYWORK</t>
  </si>
  <si>
    <t>EARTHWORKS FOR PIPE TRENCHES</t>
  </si>
  <si>
    <t>PIPE BEDDING</t>
  </si>
  <si>
    <t>(Bedding to be Class C for flexible pipes as indicated in the contract drawings)</t>
  </si>
  <si>
    <t>SECTION 5: PRELIMINARY AND GENERAL - DAYWORKS</t>
  </si>
  <si>
    <t>Clear vegetation, 800 mm wide. (Provisional)</t>
  </si>
  <si>
    <t>TOTAL SCHEDULE OF QUANTITIES AMOUNT:</t>
  </si>
  <si>
    <t>TOTAL SCHEDULE OF QUANTITIES AMOUNT BROUGHT FORWARD:</t>
  </si>
  <si>
    <t>SUMMARY SCHEDULE OF QUANTITIES</t>
  </si>
  <si>
    <t>Concrete volume &lt; 0,5m³</t>
  </si>
  <si>
    <t>75 mm uPVC:</t>
  </si>
  <si>
    <t>(As specified in SABS 1200 C and the Project Specifications.)</t>
  </si>
  <si>
    <t>C.1</t>
  </si>
  <si>
    <t>LB</t>
  </si>
  <si>
    <t>L</t>
  </si>
  <si>
    <t>SITE CLEARANCE</t>
  </si>
  <si>
    <t>DB.1</t>
  </si>
  <si>
    <t>EARTHWORKS: PIPE TRANCHES</t>
  </si>
  <si>
    <t>Provision of Bedding from Trench Excavations:</t>
  </si>
  <si>
    <t>Supply, Lay and Bed uPVC Pipes Complete with Couplings</t>
  </si>
  <si>
    <t>Fittings and Specials - uPVC Laying Bends:</t>
  </si>
  <si>
    <t>(Bitumen dipped and LAYING sockets on all sides all to SABS 546 and SABS 966.)</t>
  </si>
  <si>
    <t>LF</t>
  </si>
  <si>
    <t>Occupational Health and Safety</t>
  </si>
  <si>
    <t>a) Excavate in all materials for trenchs, backfill,compact and dispose of surplus material.</t>
  </si>
  <si>
    <t xml:space="preserve">Excavation </t>
  </si>
  <si>
    <t>(c)  importing from commercial or off site source selected by the contractor.</t>
  </si>
  <si>
    <t>Make up deficiency in backfill material (Provisional)</t>
  </si>
  <si>
    <t>a) Services that intersect a trench.</t>
  </si>
  <si>
    <t>b) Overhaul in excess of the free-haul of 3.0 km.</t>
  </si>
  <si>
    <t>b) Provision of bedding from pipe trench excavation within 1.0 km, using selected fill material.</t>
  </si>
  <si>
    <t>b) Provision of bedding imported from designated borrow pit using selected fill material.</t>
  </si>
  <si>
    <t>b) Extra -over for manhole of the depth exceeding 1.5m</t>
  </si>
  <si>
    <t xml:space="preserve">a) 550 mm x 550 mm Fabricated manhole not exceeding 1.5m with cover and frame, galvanised </t>
  </si>
  <si>
    <t>ERF CONNECTIONS (WATER)</t>
  </si>
  <si>
    <t>C</t>
  </si>
  <si>
    <t>DB</t>
  </si>
  <si>
    <t>Encasing of Pipes in  concrete Class A, 19mm stone ,20MPA reinforced &amp; mass concrete:</t>
  </si>
  <si>
    <t>(Kent or Similar approved,flanged and Drilled to SABS 1123,Table 16.)</t>
  </si>
  <si>
    <t>SCHEDULE C: BULK SUPPLY AND NETWORK DISTRIBUTION WORKS</t>
  </si>
  <si>
    <t>SUB-TOTAL SCHEDULE C - SECTION 1 CARRIED SUMMARY:</t>
  </si>
  <si>
    <t>SCHEDULE DB: BULK SUPPLY AND NETWORK DISTRIBUTION WORKS</t>
  </si>
  <si>
    <t>TOTAL SCHEDULE DB - SECTION 2 CARRIED TO SUMMARY:</t>
  </si>
  <si>
    <t>SUB-TOTAL SCHEDULE DB - SECTION 2 BROUGHT FORWARD:</t>
  </si>
  <si>
    <t>TOTAL SCHEDULE DB - SECTION 2 CARRIED FORWARD:</t>
  </si>
  <si>
    <t>SCHEDULE LB: BULK SUPPLY AND NETWORK DISTRIBUTION WORKS</t>
  </si>
  <si>
    <t>TOTAL SCHEDULE LB - SECTION 4 CARRIED TO SUMMARY:</t>
  </si>
  <si>
    <t>SCHEDULE L: BULK SUPPLY AND NETWORK DISTRIBUTION WORKS</t>
  </si>
  <si>
    <t>SECTION 5: MEDIUM PRESSURE PIPELINES AND ANCILLARIES</t>
  </si>
  <si>
    <t>SUB-TOTAL SCHEDULE L - SECTION 5 CARRIED FORWARD:</t>
  </si>
  <si>
    <t>SUB-TOTAL SCHEDULE L - SECTION 5 CARRIED TO SUMMARY:</t>
  </si>
  <si>
    <t>MEDIUM PRESSURE PIPELINES</t>
  </si>
  <si>
    <t>SUB-TOTAL SCHEDULE L - SECTION 5 BROUGHT FORWARD:</t>
  </si>
  <si>
    <t>SCHEDULE B: BULK SUPPLY AND NETWORK DISTRIBUTION WORKS</t>
  </si>
  <si>
    <t>SECTION 3: MEDIUM PRESSURE PIPELINES AND ANCILLARIES</t>
  </si>
  <si>
    <t>TOTAL SCHEDULE B - SECTION 3 CARRIED TO SUMMARY:</t>
  </si>
  <si>
    <t>e) Soilcrete  backfilling where ordered by Engineer.</t>
  </si>
  <si>
    <t>uPVC bends less than 45 degree angle.</t>
  </si>
  <si>
    <t>uPVC bends with 22,5 degree angle.</t>
  </si>
  <si>
    <t>uPVC bends with 11,5 degree angle.</t>
  </si>
  <si>
    <t>uPVC bends less than 90 degree angle.</t>
  </si>
  <si>
    <t xml:space="preserve">75 mm Gate Valve </t>
  </si>
  <si>
    <t>ADD 15% VAT:</t>
  </si>
  <si>
    <t>1.4.1</t>
  </si>
  <si>
    <t>1.5.1</t>
  </si>
  <si>
    <t>LB 1</t>
  </si>
  <si>
    <t>L 1</t>
  </si>
  <si>
    <t>1.2.2.2</t>
  </si>
  <si>
    <t>1.2.2.3</t>
  </si>
  <si>
    <t>1.2.4</t>
  </si>
  <si>
    <t>1.2.4.2</t>
  </si>
  <si>
    <t>MEDIUM PRESSURE PIPES: (continues)</t>
  </si>
  <si>
    <t>1.2.7</t>
  </si>
  <si>
    <t>1.2.9</t>
  </si>
  <si>
    <t>1.2.11</t>
  </si>
  <si>
    <t>1.2.11.1</t>
  </si>
  <si>
    <t>1.2.14</t>
  </si>
  <si>
    <t>1.2.14.1</t>
  </si>
  <si>
    <t>1.2.15</t>
  </si>
  <si>
    <t>1.2.15.1</t>
  </si>
  <si>
    <t>1.2.16</t>
  </si>
  <si>
    <t>1.2.16.1</t>
  </si>
  <si>
    <t>LF 1</t>
  </si>
  <si>
    <t>TOTAL TENDER AMOUNT CARRIED TO FORM OF OFFER:</t>
  </si>
  <si>
    <t>1.2.2.4</t>
  </si>
  <si>
    <t>1.2.6</t>
  </si>
  <si>
    <t>1.2.6.1</t>
  </si>
  <si>
    <t>1.2.16.2</t>
  </si>
  <si>
    <t>Backfill and Compaction:</t>
  </si>
  <si>
    <t>Backfill and Compaction tranches</t>
  </si>
  <si>
    <t>Dispose of surplus material</t>
  </si>
  <si>
    <t>L 2</t>
  </si>
  <si>
    <t>L 3</t>
  </si>
  <si>
    <t>L 4</t>
  </si>
  <si>
    <t>Contractual Requirements</t>
  </si>
  <si>
    <t>Scheduled Tie-Related Items:</t>
  </si>
  <si>
    <t>Company and Head Office Overhead Costs's for the Duration of the Contract:</t>
  </si>
  <si>
    <t>b) 1. Extra-over items (a) for excavation in intermediate material.</t>
  </si>
  <si>
    <t>c) 2. Extra-over items (a) for hard rock excavation.</t>
  </si>
  <si>
    <t>d) 3. Extra-over items (a) for hand excavation and backfill where ordered by engineer.</t>
  </si>
  <si>
    <t>a) from other necessary excavations on site</t>
  </si>
  <si>
    <t>1.3.1.1</t>
  </si>
  <si>
    <t>1.3.1.2</t>
  </si>
  <si>
    <t>1.3.1.3</t>
  </si>
  <si>
    <t>Supply Only of Bedding by Importation:</t>
  </si>
  <si>
    <t xml:space="preserve">a) Limited overhaul (0,5 km to 1,0 km) </t>
  </si>
  <si>
    <t xml:space="preserve">b) Long overhaul </t>
  </si>
  <si>
    <t>1.4.2</t>
  </si>
  <si>
    <t xml:space="preserve">Overhaul  </t>
  </si>
  <si>
    <t>2.3.2</t>
  </si>
  <si>
    <t>3.3.2</t>
  </si>
  <si>
    <t>1.2.1.1</t>
  </si>
  <si>
    <t>1.2.1.2</t>
  </si>
  <si>
    <t>1.2.2.1</t>
  </si>
  <si>
    <t>1.2.10</t>
  </si>
  <si>
    <t>1.2.10.1</t>
  </si>
  <si>
    <t>1.2.14.2</t>
  </si>
  <si>
    <t>1.2.15.2</t>
  </si>
  <si>
    <t>No</t>
  </si>
  <si>
    <t>Take down existing fence and reinstate to original position</t>
  </si>
  <si>
    <t>1.2.8</t>
  </si>
  <si>
    <t>Specials and Fittings - Air Valve:</t>
  </si>
  <si>
    <t>Specials and Fittings -Scour valves:</t>
  </si>
  <si>
    <t>(Vent O' Mat SERIES RBX  with screwed BSP male inlet, or similar. Complete with flange, barrel nipple, and  gate valves)</t>
  </si>
  <si>
    <t>GA</t>
  </si>
  <si>
    <t>H</t>
  </si>
  <si>
    <t>PME</t>
  </si>
  <si>
    <t xml:space="preserve">CONCRETE (SMALL WORKS) </t>
  </si>
  <si>
    <t>CONSTRUCTION OF ELEVATED STEEL TANKS</t>
  </si>
  <si>
    <t xml:space="preserve">ANCILLARY WORKS </t>
  </si>
  <si>
    <t xml:space="preserve">AMOUNT </t>
  </si>
  <si>
    <t>GA 1</t>
  </si>
  <si>
    <t>CONCRETE (SMALL WORKS)</t>
  </si>
  <si>
    <t>(As specified in SABS 1200 GA and the Project Specifications.)</t>
  </si>
  <si>
    <t>SCHEDULED FORMWORK ITEMS</t>
  </si>
  <si>
    <t>Rough surface finish (vertical)</t>
  </si>
  <si>
    <t>m²</t>
  </si>
  <si>
    <t>Smooth surface finish (vertical)</t>
  </si>
  <si>
    <t>SCHEDULED REINFORCEMENT ITEMS</t>
  </si>
  <si>
    <t>a)  Mild steel bars</t>
  </si>
  <si>
    <t>kg</t>
  </si>
  <si>
    <t>b)  High-tensile  steel bars</t>
  </si>
  <si>
    <t>t</t>
  </si>
  <si>
    <t>SCHEDULED CONCRETE ITEMS</t>
  </si>
  <si>
    <t>Reinforced Strength concrete, 30MPa/19mm</t>
  </si>
  <si>
    <t>m³</t>
  </si>
  <si>
    <t>Blinding layer in 20 Mpa conctere,with 100mm thickness</t>
  </si>
  <si>
    <t>TOTAL SCHEDULE GA - SECTION 3 CARRIED TO SUMMARY:</t>
  </si>
  <si>
    <t>SCHEDULE H: BULK SUPPLY AND NETWORK DISTRIBUTION WORKS</t>
  </si>
  <si>
    <t>H 1</t>
  </si>
  <si>
    <t>STRUCTURAL STEELWORK</t>
  </si>
  <si>
    <t>(As specified in the Project Specifications.)</t>
  </si>
  <si>
    <t>PSH 8.3.1</t>
  </si>
  <si>
    <t>(Steel Tank shall be a Braithwaite type, or similar,pressed steel. All manufacturing to SABS standards with hot dip galvaising to SANS 121(ISO 1461), installation to be performed by the supplier)</t>
  </si>
  <si>
    <t>TOTAL SCHEDULE H - SECTION 7 CARRIED TO SUMMARY:</t>
  </si>
  <si>
    <t>SECTION 1: ANCILLARY WATER SUPPLY WORKS</t>
  </si>
  <si>
    <t>SCHEDULE PME: WATER SUPPLY AND NETWORK DISTRIBUTION WORKS</t>
  </si>
  <si>
    <t>ANCILLARY WORKS:</t>
  </si>
  <si>
    <t>TOTAL SCHEDULE PME - SECTION 10 CARRIED TO SUMMARY:</t>
  </si>
  <si>
    <t>90 mm uPVC:</t>
  </si>
  <si>
    <t>90 mm dia.</t>
  </si>
  <si>
    <t>1.2.3.1</t>
  </si>
  <si>
    <t>1.2.3.2</t>
  </si>
  <si>
    <t>1.2.3.3</t>
  </si>
  <si>
    <t>1.2.3.4</t>
  </si>
  <si>
    <t>90 mm x 75mm dia. [S]</t>
  </si>
  <si>
    <t>Specials and Fittings -Gate valve:</t>
  </si>
  <si>
    <t xml:space="preserve">90 mm Gate Valve </t>
  </si>
  <si>
    <t>90 mm dia.In Line Bulk Water Meter</t>
  </si>
  <si>
    <t>1.2.5</t>
  </si>
  <si>
    <t>1.2.5.2</t>
  </si>
  <si>
    <t>1.2.5.3</t>
  </si>
  <si>
    <t>1.2.7.2</t>
  </si>
  <si>
    <t>1.2.8,1</t>
  </si>
  <si>
    <t>1.2.9.1</t>
  </si>
  <si>
    <t>1.2.12</t>
  </si>
  <si>
    <t>1.2.12.1</t>
  </si>
  <si>
    <t>1.2.8,2</t>
  </si>
  <si>
    <t>SECTION 1: PIPE BEDDING</t>
  </si>
  <si>
    <t>SECTION 1: MEDIUM PRESSURE PIPELINES AND ANCILLARIES</t>
  </si>
  <si>
    <t>1.2.13.1</t>
  </si>
  <si>
    <t>3.3.3</t>
  </si>
  <si>
    <t>63 mm uPVC:</t>
  </si>
  <si>
    <t>75 mm x 63mm dia. [S]</t>
  </si>
  <si>
    <t xml:space="preserve">63 mm Gate Valve </t>
  </si>
  <si>
    <t>Name boards (1 No)</t>
  </si>
  <si>
    <t>1.2.9.2</t>
  </si>
  <si>
    <t>1.2.12.2</t>
  </si>
  <si>
    <t>1.2.12.3</t>
  </si>
  <si>
    <t>1.2</t>
  </si>
  <si>
    <t>POLOKWANE LOCAL MUNICIPALITY</t>
  </si>
  <si>
    <t>PROJECT MANAGEMENT UNIT</t>
  </si>
  <si>
    <t>CONTRACT NR:</t>
  </si>
  <si>
    <t>Date of issue</t>
  </si>
  <si>
    <t>ENGINEERS BUDGET</t>
  </si>
  <si>
    <t>CONTRACTOR BUDGET</t>
  </si>
  <si>
    <t>TOTAL PROJECT COST</t>
  </si>
  <si>
    <t>Consultant Name:</t>
  </si>
  <si>
    <t>XXXXXXXXX</t>
  </si>
  <si>
    <t>A. Professional fees</t>
  </si>
  <si>
    <t>Description</t>
  </si>
  <si>
    <t>Approved budget</t>
  </si>
  <si>
    <t>Cummulative</t>
  </si>
  <si>
    <t>Previous</t>
  </si>
  <si>
    <t xml:space="preserve">Current </t>
  </si>
  <si>
    <t>1. PROFESSIONAL FEES</t>
  </si>
  <si>
    <t>2. SPECIALIST SERVICES SUM</t>
  </si>
  <si>
    <t>2.1 Topographical Survey</t>
  </si>
  <si>
    <t>2.2 EIA</t>
  </si>
  <si>
    <t>2.3 Geotech</t>
  </si>
  <si>
    <t>2.4 OHS</t>
  </si>
  <si>
    <t>3 HEAD OFFICE TRAVEL</t>
  </si>
  <si>
    <t>4. SITE STAFF COSTS</t>
  </si>
  <si>
    <t>5. DOCUMENTS/PRINTING</t>
  </si>
  <si>
    <t>6. TIME BASIS</t>
  </si>
  <si>
    <t>Subtotal A</t>
  </si>
  <si>
    <t>15% VAT</t>
  </si>
  <si>
    <t>Total incl VAT</t>
  </si>
  <si>
    <t>Less amount previously paid</t>
  </si>
  <si>
    <t>Total due</t>
  </si>
  <si>
    <t>B. Contractors Fees</t>
  </si>
  <si>
    <t>CERTIFICATE:</t>
  </si>
  <si>
    <t>Contract amount</t>
  </si>
  <si>
    <t>Bill of Quantities</t>
  </si>
  <si>
    <t>BUDGET</t>
  </si>
  <si>
    <t>Bill 1:  Preliminary and General</t>
  </si>
  <si>
    <t>Bill 2: Site Clearance</t>
  </si>
  <si>
    <t>Bill 3: Earthworks</t>
  </si>
  <si>
    <t>Bill 4: Excavation for Pipeline Trenches</t>
  </si>
  <si>
    <t>Bill 5.Bedding for water Pipes</t>
  </si>
  <si>
    <t>Bill 6. Medium Pressure Pipes</t>
  </si>
  <si>
    <t>Bill 7. Borehole Pumps and Appurtenances</t>
  </si>
  <si>
    <t>Bill 8. Reinforced Concrete Structures</t>
  </si>
  <si>
    <t>Bill 9. Elevated Steel Tanks</t>
  </si>
  <si>
    <t>Bill 10. Electrification on Water Infrastructures</t>
  </si>
  <si>
    <t>Sub Total 1</t>
  </si>
  <si>
    <t xml:space="preserve">Add 10% Contingencies </t>
  </si>
  <si>
    <t>Less 10% Retention</t>
  </si>
  <si>
    <t>Sub Total 2</t>
  </si>
  <si>
    <t>Add Materials on site 80%</t>
  </si>
  <si>
    <t>Sub Total 3</t>
  </si>
  <si>
    <t>Add 6.5% CPA</t>
  </si>
  <si>
    <t>ESCALATION(2%)</t>
  </si>
  <si>
    <t>Sub Total 4</t>
  </si>
  <si>
    <t>Add VAT (15%)</t>
  </si>
  <si>
    <t>Total Incl. VAT</t>
  </si>
  <si>
    <t>Total amount now payable</t>
  </si>
  <si>
    <t>CUMMULATIVE</t>
  </si>
  <si>
    <t>PAID</t>
  </si>
  <si>
    <t>DUE</t>
  </si>
  <si>
    <r>
      <t xml:space="preserve">NAME: </t>
    </r>
    <r>
      <rPr>
        <b/>
        <u/>
        <sz val="11"/>
        <color rgb="FFFF0000"/>
        <rFont val="Calibri"/>
        <family val="2"/>
      </rPr>
      <t>XXXXXXXXX</t>
    </r>
  </si>
  <si>
    <t>NAME: Elliot Letlalo</t>
  </si>
  <si>
    <t>NAME: Ms MD  Shai</t>
  </si>
  <si>
    <t>COMPANY NAME</t>
  </si>
  <si>
    <t>PROJECT MANAGER</t>
  </si>
  <si>
    <t>ACTING  MANAGER:WATER AND SANITATION</t>
  </si>
  <si>
    <t>SIGNATURE</t>
  </si>
  <si>
    <t>Signature</t>
  </si>
  <si>
    <t>Name</t>
  </si>
  <si>
    <t>Date</t>
  </si>
  <si>
    <t>no</t>
  </si>
  <si>
    <t>POLOKWANE MUNICIPALITY</t>
  </si>
  <si>
    <t>CONTRACTOR'S PAYMENT CERTIFICATE</t>
  </si>
  <si>
    <t xml:space="preserve"> Project Name                     :</t>
  </si>
  <si>
    <t xml:space="preserve"> Contract Number               :</t>
  </si>
  <si>
    <t xml:space="preserve"> Contractor's Name            :</t>
  </si>
  <si>
    <t xml:space="preserve"> Contractor's Address       :</t>
  </si>
  <si>
    <t xml:space="preserve"> Contractor's VAT            Reg. No</t>
  </si>
  <si>
    <t>Period of contract: 5 months</t>
  </si>
  <si>
    <t xml:space="preserve"> Consultant                          :</t>
  </si>
  <si>
    <t xml:space="preserve"> Funder </t>
  </si>
  <si>
    <t>Water Services Implementation Grant (WSIG)</t>
  </si>
  <si>
    <t>Vote No:</t>
  </si>
  <si>
    <t xml:space="preserve">SBU </t>
  </si>
  <si>
    <t>Water and Sanitation</t>
  </si>
  <si>
    <t>Interim Certificate:</t>
  </si>
  <si>
    <t xml:space="preserve">Y  </t>
  </si>
  <si>
    <t>Completion Certificate:</t>
  </si>
  <si>
    <t>N</t>
  </si>
  <si>
    <t>Final Completion Certificate:</t>
  </si>
  <si>
    <t>1.</t>
  </si>
  <si>
    <t>TENDERED CONTRACT PRICE</t>
  </si>
  <si>
    <t xml:space="preserve">       R                c</t>
  </si>
  <si>
    <t>Tender sum (excluding contingencies and VAT)</t>
  </si>
  <si>
    <t>Approved variations</t>
  </si>
  <si>
    <t>:</t>
  </si>
  <si>
    <t>a.</t>
  </si>
  <si>
    <t>Total additions (VO)</t>
  </si>
  <si>
    <t>*</t>
  </si>
  <si>
    <t>b.</t>
  </si>
  <si>
    <t>Total omissions (Exclusion)</t>
  </si>
  <si>
    <t>c.</t>
  </si>
  <si>
    <t>NET VARIATION (a - b)</t>
  </si>
  <si>
    <t>Contingencies</t>
  </si>
  <si>
    <t>Original allowance</t>
  </si>
  <si>
    <t>Net variation (1.2 c.)</t>
  </si>
  <si>
    <t>CONTINGENCIES REMAINING (a-b)</t>
  </si>
  <si>
    <t>PRESENT CONTRACT PRICE (excluding CPA and VAT)</t>
  </si>
  <si>
    <t>Estimate of total CPA  allowed on the contract</t>
  </si>
  <si>
    <t xml:space="preserve">TOTAL TENDERED CONTRACT PRICE (excluding VAT) </t>
  </si>
  <si>
    <t>2.</t>
  </si>
  <si>
    <t>VALUE OF WORK DONE</t>
  </si>
  <si>
    <t>Value to Date</t>
  </si>
  <si>
    <t>This Certificate</t>
  </si>
  <si>
    <t>Previous Certificate</t>
  </si>
  <si>
    <t>Total from Summary of Schedule of Quantities</t>
  </si>
  <si>
    <t>Value of materials on site (100%)</t>
  </si>
  <si>
    <t>Variations and dayworks completed</t>
  </si>
  <si>
    <t>Sub-total (2.1 + 2.2 + 2.3)</t>
  </si>
  <si>
    <t>Contract price adjustment on item 2.4</t>
  </si>
  <si>
    <t>Variations completed which are not subject to CPA</t>
  </si>
  <si>
    <t>TOTAL VALUE CERTIFIED excl. materials on site and VAT (2.4 - 2.2 + 2.5 + 2.6)</t>
  </si>
  <si>
    <t>Percentage completeion (to date) / Percentage progress (this certificate)</t>
  </si>
  <si>
    <t>Including contract price adjustment</t>
  </si>
  <si>
    <t>3.</t>
  </si>
  <si>
    <t>PAYMENT</t>
  </si>
  <si>
    <t>Bank Guarantee</t>
  </si>
  <si>
    <t>Y</t>
  </si>
  <si>
    <t>Total value certified (2.7)</t>
  </si>
  <si>
    <t>Less Retention of</t>
  </si>
  <si>
    <t>Up to maximium of</t>
  </si>
  <si>
    <t>Less Surety of</t>
  </si>
  <si>
    <t>release 50 % retention</t>
  </si>
  <si>
    <t>Add Materials on site (80%)</t>
  </si>
  <si>
    <t>Penalties, other debits / bonus, other credits</t>
  </si>
  <si>
    <t>Sub-total (3.1 - 3.2 - 3.3  + 3.4 ± 3.5)</t>
  </si>
  <si>
    <t>Value Added Tax (15%)</t>
  </si>
  <si>
    <t>Sub-total (3.6 + 3.7)</t>
  </si>
  <si>
    <t>Total amount of previous payments including VAT</t>
  </si>
  <si>
    <r>
      <rPr>
        <sz val="12"/>
        <rFont val="Arial Rounded MT Bold"/>
        <family val="2"/>
      </rPr>
      <t>^</t>
    </r>
    <r>
      <rPr>
        <b/>
        <sz val="12"/>
        <rFont val="Arial Rounded MT Bold"/>
        <family val="2"/>
      </rPr>
      <t xml:space="preserve">    These two amounts</t>
    </r>
  </si>
  <si>
    <t>AMOUNT NOW PAYABLE INCLUDING VAT (3.8 - 3.9)</t>
  </si>
  <si>
    <t>&lt;     must be equal</t>
  </si>
  <si>
    <t>* These figures are to be documented in detail and copies of invoices and/or receipts attached as applicable</t>
  </si>
  <si>
    <t>We hereby certify that the quantities of completed work shown in this certificate are accurate and that the rates and amounts are correct. We also certify that the value of materials on site is correct.</t>
  </si>
  <si>
    <t>Municipality Certification</t>
  </si>
  <si>
    <t>Name of Contractor</t>
  </si>
  <si>
    <t>Acting Manager:Water and Sanitation</t>
  </si>
  <si>
    <t>Name of Engineer</t>
  </si>
  <si>
    <t>Director: Water and Sanitation</t>
  </si>
  <si>
    <t>Chief Financial Officer / DFCO</t>
  </si>
  <si>
    <t>Ward Cllr / PSC Chairperson</t>
  </si>
  <si>
    <t>Municipal Manager</t>
  </si>
  <si>
    <t xml:space="preserve">Summary of Cession Payments </t>
  </si>
  <si>
    <t>Name of Service Provider (Cessions)</t>
  </si>
  <si>
    <t>Amount Prev. claimed</t>
  </si>
  <si>
    <t xml:space="preserve">Balance </t>
  </si>
  <si>
    <t>Type of Service  Supply-Construction</t>
  </si>
  <si>
    <t>Ntlolane Water Supply</t>
  </si>
  <si>
    <t>Date:03/04/2024</t>
  </si>
  <si>
    <t>PM38/2022</t>
  </si>
  <si>
    <t>Capotex Construction</t>
  </si>
  <si>
    <t>7 Bodenstein Street, Polokwane, 0700</t>
  </si>
  <si>
    <t xml:space="preserve">Studio Martini Ingegneria </t>
  </si>
  <si>
    <t>Payment Certificate Number : 2</t>
  </si>
  <si>
    <t>EXCAVATION, FILLING, ETC</t>
  </si>
  <si>
    <t>EXCAVATION, FILLING, ETC OTHER THAN</t>
  </si>
  <si>
    <t>BULK</t>
  </si>
  <si>
    <t>Excavation in earth not exceeding 2m deep</t>
  </si>
  <si>
    <t>Reducing levels under floors</t>
  </si>
  <si>
    <t>CONCRETE CAST AGAINST EXCAVATED SURFACES</t>
  </si>
  <si>
    <t>15MPa/20mm. concrete</t>
  </si>
  <si>
    <t>Surface blinding under footings and bases</t>
  </si>
  <si>
    <t>25MPa/20mm. concrete</t>
  </si>
  <si>
    <t>Bases</t>
  </si>
  <si>
    <t>Columns in foundations (Provisional)</t>
  </si>
  <si>
    <t>TEST BLOCKS</t>
  </si>
  <si>
    <t>Making and testing a set of three 150 x 150 x 150mm. concrete strength test cubes (Provisional)</t>
  </si>
  <si>
    <t>MASONRY</t>
  </si>
  <si>
    <t>FACE BRICKWORK</t>
  </si>
  <si>
    <t xml:space="preserve">Face brick pointed with recessed horizontal and vertical joints. </t>
  </si>
  <si>
    <t>One brick walls in English bond pointed both sides</t>
  </si>
  <si>
    <t>Reinforcement to brickwork</t>
  </si>
  <si>
    <t>150mm wide brick force built in horizontally</t>
  </si>
  <si>
    <t>WATERPROOFING</t>
  </si>
  <si>
    <t>One layer of 375 micron "Gundle plastic Brikgrip DPC" embossed damp proof course</t>
  </si>
  <si>
    <t>In walls</t>
  </si>
  <si>
    <t>Type Ref. 311 in concrete surface beds, slabs, etc.</t>
  </si>
  <si>
    <t>75mm x 75 mm</t>
  </si>
  <si>
    <t>WATER TREATMENT PLANT</t>
  </si>
  <si>
    <t xml:space="preserve"> </t>
  </si>
  <si>
    <t xml:space="preserve">CONSTRUCTION OF SERVICE RESERVOIRS </t>
  </si>
  <si>
    <t>1.3</t>
  </si>
  <si>
    <t xml:space="preserve"> CONTINGENCIES@5%:</t>
  </si>
  <si>
    <t xml:space="preserve">50mm Air Valve </t>
  </si>
  <si>
    <t>Metered Standpipe yard connection</t>
  </si>
  <si>
    <t>1.4</t>
  </si>
  <si>
    <t>SCHEDULE VC: WATER SUPPLY AND NETWORK DISTRIBUTION WORKS</t>
  </si>
  <si>
    <t>SECTION 1: PUMPS</t>
  </si>
  <si>
    <t>VC</t>
  </si>
  <si>
    <t>PUMPS</t>
  </si>
  <si>
    <t>Supply and Delivery of Pumps</t>
  </si>
  <si>
    <t>Testing of pumps</t>
  </si>
  <si>
    <t>Contractors handling costs, profits and all other charges in respect of item 1,1</t>
  </si>
  <si>
    <t>PUMP HOUSING</t>
  </si>
  <si>
    <t>FENCING</t>
  </si>
  <si>
    <t>Supply, deliver and erect clear-vu fence 1,8 m high including 10m sliding gate</t>
  </si>
  <si>
    <t>TOTAL SCHEDULE VC - SECTION 9 CARRIED TO SUMMARY:</t>
  </si>
  <si>
    <t xml:space="preserve">VC </t>
  </si>
  <si>
    <t>90 mm mPVC medium pressure pipes - Class 12.</t>
  </si>
  <si>
    <t>75 mm mPVC medium pressure pipes - Class 12</t>
  </si>
  <si>
    <t>1.1</t>
  </si>
  <si>
    <t xml:space="preserve">Rate Only </t>
  </si>
  <si>
    <t>Over 1m and up to 2m</t>
  </si>
  <si>
    <t>Over 2 m and up to 3m</t>
  </si>
  <si>
    <t>Re-clear surfaces</t>
  </si>
  <si>
    <t>ha</t>
  </si>
  <si>
    <t>Dismantle and remeove piplelines encased in contrete</t>
  </si>
  <si>
    <t>Demolish and remove structures/ building and dismantle steelwork, etc.</t>
  </si>
  <si>
    <t>Remove topsoil to nominal depth 150mm stockpile and maintain</t>
  </si>
  <si>
    <t>m3</t>
  </si>
  <si>
    <t>Concrete structures with footprint of 200m2 and less, independent of height.</t>
  </si>
  <si>
    <t>Restricted Excavation</t>
  </si>
  <si>
    <t>Hard rock excavation without explosives</t>
  </si>
  <si>
    <t>Exceeding 0m but not exceeding 1m</t>
  </si>
  <si>
    <t>Exceeding 1m but not exceeding 2m</t>
  </si>
  <si>
    <t>Exceeding 2m but not exceeding 3m</t>
  </si>
  <si>
    <t>Exceeding 3m but not exceeding 4m</t>
  </si>
  <si>
    <t>Exceeding 4m but not exceeding 5m</t>
  </si>
  <si>
    <t>As specified in SABS 1200 LD</t>
  </si>
  <si>
    <t>SEWER PIPEWORK</t>
  </si>
  <si>
    <t>Supply, lay, joint, bed and test HDPE lined concrete bulk sewer pipeline (class 100D) with spigot and socket joints (Sans 677)</t>
  </si>
  <si>
    <t>1500mm nominal diam. With HDPE lining</t>
  </si>
  <si>
    <t>Extra over for spectials</t>
  </si>
  <si>
    <t>1500mm nominal diam. With HDPE lining- spigot side only</t>
  </si>
  <si>
    <t>Rocker pipes (1.22 m Length) for the following diameters:</t>
  </si>
  <si>
    <t>1500mm nominal diam. With HDPE lining- socket side only</t>
  </si>
  <si>
    <t>1500mm nominal diam. With HDPE lining- spigot and socket</t>
  </si>
  <si>
    <t>Encasing of pipes in concrete</t>
  </si>
  <si>
    <t>Marker posts, complete, installed</t>
  </si>
  <si>
    <t>Sewer Structures</t>
  </si>
  <si>
    <t>Manholes</t>
  </si>
  <si>
    <t>Apron slab (Sides)</t>
  </si>
  <si>
    <t>Box Out Holes</t>
  </si>
  <si>
    <t xml:space="preserve">Large, other shapes over 0.1 m2 up to 0.5 m2 in area, depth over and up to </t>
  </si>
  <si>
    <t>0m 0,5 (0.6x 0,6m square Manhole frame in base)</t>
  </si>
  <si>
    <t>Reinforcement</t>
  </si>
  <si>
    <t>Mild steel bars</t>
  </si>
  <si>
    <t>High- tensil steel bars</t>
  </si>
  <si>
    <t>Concrete</t>
  </si>
  <si>
    <t>Mass concrete, Class 15/22 for manhole base</t>
  </si>
  <si>
    <t>Unformed surface finished</t>
  </si>
  <si>
    <t>Wook-floated</t>
  </si>
  <si>
    <t>Apron slab</t>
  </si>
  <si>
    <t>Precast elements</t>
  </si>
  <si>
    <t>Pre-cast Elements</t>
  </si>
  <si>
    <t>Pre-cast concrete manhole rings (750mmdia.x 500mm) from dolomitic aggregate.</t>
  </si>
  <si>
    <t>Precast concrete Cover slab (750mm dia x150 mm with heavy duty lid (560mm dia.) from dolomitic agregate.</t>
  </si>
  <si>
    <t>Grouting</t>
  </si>
  <si>
    <t>HD Bolts ect.</t>
  </si>
  <si>
    <t>Step Irons</t>
  </si>
  <si>
    <t>Miscellaneous</t>
  </si>
  <si>
    <t>Apply approved epozy coat (500 microns) to soffit of pre cast conctrete slab and inside of 1800mm dia. Manhole rings</t>
  </si>
  <si>
    <t>m2</t>
  </si>
  <si>
    <t>Apply bitument wrapping and water sealant paint to joints between concrete pre cast rings</t>
  </si>
  <si>
    <t>Reinforced fibreglass grid (6000mmx600mm)</t>
  </si>
  <si>
    <t>Provide yard connections complete with meter.</t>
  </si>
  <si>
    <t>ERF CONNECTIONS:</t>
  </si>
  <si>
    <t>Sewer connection</t>
  </si>
  <si>
    <t xml:space="preserve">Supply and Install  and delivery of a complete water treatment plant by specialized subcontractor  with all fittings and pipe work.67 kl per hour output. Training of Polokwane Emplyees to be inculded. </t>
  </si>
  <si>
    <t>Compile, Supply and  delivery of a complete set of operation and maintenance manuals of a pumps as specified and measured in PMB-10.4</t>
  </si>
  <si>
    <t xml:space="preserve">Supply, delivery, installation, commisioning and maintanance (during defect liability period) of a eqquipping of boreholes complete with Mono Pump with all accesories including pipework, motor, electrical cabling and control panels Monomeester BP 40L (min 11 KW motor or equivelent), for  a borehole </t>
  </si>
  <si>
    <t xml:space="preserve">Supply, deliver and erect pre-cast pump house (3mx3m) complete with lockable device as per </t>
  </si>
  <si>
    <t>Finishing:</t>
  </si>
  <si>
    <t>Reinstatee road surface complete with all coursed</t>
  </si>
  <si>
    <t>b) Ashphalt of thickness 20mm</t>
  </si>
  <si>
    <t>a) Gravel on shoulders</t>
  </si>
  <si>
    <t>c) Asphalt of thickness 25mm roadway</t>
  </si>
  <si>
    <t>75 mm mPVC  medium pressure pipes - Class 12</t>
  </si>
  <si>
    <t>110 mm mPVC  medium pressure pipes - Class 12</t>
  </si>
  <si>
    <t>1.1.6</t>
  </si>
  <si>
    <t>1.1.7</t>
  </si>
  <si>
    <t>160 mm mPVC  medium pressure pipes - Class 12</t>
  </si>
  <si>
    <t>200 mm mPVC  medium pressure pipes - Class 12</t>
  </si>
  <si>
    <t>110 mm uPVC:</t>
  </si>
  <si>
    <t>110mm x 75mm</t>
  </si>
  <si>
    <t>110mm x 90mm</t>
  </si>
  <si>
    <t>90 mm x 75 mm</t>
  </si>
  <si>
    <t>Specials and Fittings - uPVC Equal Crosses Class 12:</t>
  </si>
  <si>
    <t>Specials and Fittings - uPVC Reducing Crosses Class 12:</t>
  </si>
  <si>
    <t>Specials and Fittings - uPVC Reducing Tee Class 12:</t>
  </si>
  <si>
    <t>ELEVATED TANK INLET VALVE CHAMBER,</t>
  </si>
  <si>
    <t>(Drilled SABS 1123, Table 1000/3):</t>
  </si>
  <si>
    <t>110mm ø FBE steel pipe with puddle flange</t>
  </si>
  <si>
    <t>110 x 80mm ø Flanged T-piece</t>
  </si>
  <si>
    <t>110mm ø Flanged AVK gate valve</t>
  </si>
  <si>
    <t>110mm ø Bermad strainer</t>
  </si>
  <si>
    <t>110mm ø FOE steel pipe section with Aqualok</t>
  </si>
  <si>
    <t>adaptor</t>
  </si>
  <si>
    <t>110mm ø Meinecke Cosmos water meter</t>
  </si>
  <si>
    <t>110mm ø FBE steel pipe section</t>
  </si>
  <si>
    <t>110mm ø Bermad 750/66 float control valve</t>
  </si>
  <si>
    <t>80mm ø Flanged AVK gate valve</t>
  </si>
  <si>
    <t>80RBX1601 Vent-O-Mat air release valve</t>
  </si>
  <si>
    <t>108KL Steel Tank on a 5m Stand</t>
  </si>
  <si>
    <t>Offloading from suppliers delivery vehicle the complete</t>
  </si>
  <si>
    <t>structure (± 14.44 tons)</t>
  </si>
  <si>
    <t>Handling cost and profit in respect of above item</t>
  </si>
  <si>
    <t xml:space="preserve">No </t>
  </si>
  <si>
    <t>160kl steel tank on a 5m stand</t>
  </si>
  <si>
    <t>Supply 150g of Calcium Hyperchloride per m³ of water</t>
  </si>
  <si>
    <t>for sterilising the elevated tank</t>
  </si>
  <si>
    <t>SCOUR</t>
  </si>
  <si>
    <t>80mm ø GMS Flange threaded inside</t>
  </si>
  <si>
    <t>80mm ø GMS Barrel nipple, 100mm long,</t>
  </si>
  <si>
    <t>threaded both sides</t>
  </si>
  <si>
    <t>threaded one side</t>
  </si>
  <si>
    <t>80mm ø Brass fullway gate valve</t>
  </si>
  <si>
    <t>OVERFLOW</t>
  </si>
  <si>
    <t>100mm ø GMS pipe, 100mm long, flanged one end</t>
  </si>
  <si>
    <t>Supply, Installation and connection of 3 phase 25KVA  trans toformer in accordance with Eskom requirements  (±1 km)</t>
  </si>
  <si>
    <t>Supply, Installation and connection of 3 phase 25 KVA  transformere in accordance with Eskom requirements  (±2 km)</t>
  </si>
  <si>
    <t>Supply and Install 50KVA 22000/415 transformer (1km)</t>
  </si>
  <si>
    <t>(a) Complete workshop testing a specified, for each pump-set as scheduled in item 1.1.2</t>
  </si>
  <si>
    <t>A.1</t>
  </si>
  <si>
    <t>1.3.4</t>
  </si>
  <si>
    <t>1.3.5</t>
  </si>
  <si>
    <t>1.3.6</t>
  </si>
  <si>
    <t>1.3.7</t>
  </si>
  <si>
    <t>1.3.8</t>
  </si>
  <si>
    <t>1.3.9</t>
  </si>
  <si>
    <t>1.3.10</t>
  </si>
  <si>
    <t>2.1.2</t>
  </si>
  <si>
    <t>2.1.3</t>
  </si>
  <si>
    <t>2.1.4</t>
  </si>
  <si>
    <t>2.1.5</t>
  </si>
  <si>
    <t>2.4.1</t>
  </si>
  <si>
    <t>2.4.2</t>
  </si>
  <si>
    <t>2.4.3</t>
  </si>
  <si>
    <t>1.1.8</t>
  </si>
  <si>
    <t>1.1.9</t>
  </si>
  <si>
    <t>1.1.10</t>
  </si>
  <si>
    <t>1.1.11</t>
  </si>
  <si>
    <t>1.1.12</t>
  </si>
  <si>
    <t>1.1.13</t>
  </si>
  <si>
    <t>1.6.1</t>
  </si>
  <si>
    <t>1.4.3</t>
  </si>
  <si>
    <t>1.4.4</t>
  </si>
  <si>
    <t>1.4.5</t>
  </si>
  <si>
    <t>1.4.6</t>
  </si>
  <si>
    <t>1.4.7</t>
  </si>
  <si>
    <t>1.4.8</t>
  </si>
  <si>
    <t>1.4.9</t>
  </si>
  <si>
    <t>1.4.10</t>
  </si>
  <si>
    <t>1.4.11</t>
  </si>
  <si>
    <t>1.4.12</t>
  </si>
  <si>
    <t>SECTION 1: PRELIMINARY AND GENERAL - TIME RELATED OBLIGATIONS</t>
  </si>
  <si>
    <t>Water and sanitation Infrastructure BOQ</t>
  </si>
  <si>
    <t>Furnished offices (2 offices and a Boadroom to fit 12)</t>
  </si>
  <si>
    <t>Supervision for Duration of the Contract by site agent:</t>
  </si>
  <si>
    <t>Supervision for Duration of the Contract by Forman:</t>
  </si>
  <si>
    <t>Supervision for Duration of the Contract by contracts manager:</t>
  </si>
  <si>
    <t>1.2.1.3</t>
  </si>
  <si>
    <t>1.2.1.4</t>
  </si>
  <si>
    <t>Specials and Fittings - uPVC Equal Tees Cast Iron:</t>
  </si>
  <si>
    <t>1.2.4.3</t>
  </si>
  <si>
    <t>1.2.4.4</t>
  </si>
  <si>
    <t>75mm Dia</t>
  </si>
  <si>
    <t>90mm dia</t>
  </si>
  <si>
    <t>1.2.4.5</t>
  </si>
  <si>
    <t>160mm dia</t>
  </si>
  <si>
    <t>250mm dia</t>
  </si>
  <si>
    <t>315mm dia</t>
  </si>
  <si>
    <t>1.2.6.2</t>
  </si>
  <si>
    <t>1.2.6.3</t>
  </si>
  <si>
    <t>1.2.9.3</t>
  </si>
  <si>
    <t>1.2.9.4</t>
  </si>
  <si>
    <t>110mm x 75mm dia. [S]</t>
  </si>
  <si>
    <t>110mm x 90mm dia. [S]</t>
  </si>
  <si>
    <t>All gate valves shall be of the AVK type, shall comply with the requirements of SABS 664 and shall be suitable for a working pressure of 1,6 MPa (Class 16)</t>
  </si>
  <si>
    <t>Concrete pipe line marker</t>
  </si>
  <si>
    <t>Valve chamber - Chamber: 1.2 m × 1.2 m, Depth: 1.5 m to 2 m  complete including excavation, materials, plant, labour.</t>
  </si>
  <si>
    <t>1.5.2</t>
  </si>
  <si>
    <t>1.6.2</t>
  </si>
  <si>
    <t>1.7.1</t>
  </si>
  <si>
    <t>1.7.2</t>
  </si>
  <si>
    <t>1.7.3</t>
  </si>
  <si>
    <t>Specials and Fittings - Cast iron for uPVC class 12 pipes, End Caps:</t>
  </si>
  <si>
    <t>1.2.5.4</t>
  </si>
  <si>
    <t>1.2.5.1</t>
  </si>
  <si>
    <t>110mm dia</t>
  </si>
  <si>
    <t>1.2.5.5</t>
  </si>
  <si>
    <t>Specials and Fittings - Cast ironReducers Class 12:</t>
  </si>
  <si>
    <t>1.2.6.4</t>
  </si>
  <si>
    <t>1.2.6.5</t>
  </si>
  <si>
    <t>160mm x 90mm</t>
  </si>
  <si>
    <t>250mm x 160mm</t>
  </si>
  <si>
    <t>Supply, handle lay, joint, test and bed in bedding cradle uPVC normal duty sewer pipe (class 51) to SABS 791:1986</t>
  </si>
  <si>
    <t>8.1.1</t>
  </si>
  <si>
    <t>8.1.2</t>
  </si>
  <si>
    <t>8.1.13</t>
  </si>
  <si>
    <t>160mm diameter</t>
  </si>
  <si>
    <t>200mm diameter</t>
  </si>
  <si>
    <t>250mm diameter</t>
  </si>
  <si>
    <t>Supply and install 1050 dia precast concrete manholes, complete with reducing slab and Type 2A cast iron manhole covers and frame for depth over and up to</t>
  </si>
  <si>
    <t>1m up to 1,5m</t>
  </si>
  <si>
    <t>1,5 up to 2m</t>
  </si>
  <si>
    <t>2m up to 2.5m</t>
  </si>
  <si>
    <t>1.2.2.5</t>
  </si>
  <si>
    <t>1.2.2.6</t>
  </si>
  <si>
    <t>1.2.2.7</t>
  </si>
  <si>
    <t>a)</t>
  </si>
  <si>
    <t>Double short</t>
  </si>
  <si>
    <t>Double long</t>
  </si>
  <si>
    <t>Single short</t>
  </si>
  <si>
    <t>Single long</t>
  </si>
  <si>
    <t>(As specified in SABS 1200 L, SABS 1200 LF)</t>
  </si>
  <si>
    <t>b)</t>
  </si>
  <si>
    <t>c)</t>
  </si>
  <si>
    <t>d)</t>
  </si>
  <si>
    <t>Short Erf sewer collector using UPVC solid wall class 34</t>
  </si>
  <si>
    <t>260kl steel tank on a 10m stand</t>
  </si>
  <si>
    <t>Raising or lowering of existing Manholes 0-500mm</t>
  </si>
  <si>
    <t>All gate valves shall be of the AVK type or similar, shall comply with the requirements of SABS 664 and shall be suitable for a working pressure of 1,6 MPa (Class 16).</t>
  </si>
  <si>
    <t>1.2.12.4</t>
  </si>
  <si>
    <t>1.2.12.5</t>
  </si>
  <si>
    <t>1.2.12.6</t>
  </si>
  <si>
    <t xml:space="preserve">110 mm Gate Valve </t>
  </si>
  <si>
    <t xml:space="preserve">160 mm Gate Valve </t>
  </si>
  <si>
    <t xml:space="preserve">200 mm Gate Valve </t>
  </si>
  <si>
    <t xml:space="preserve">300 mm Gate Valve </t>
  </si>
  <si>
    <t xml:space="preserve">250 mm Gate Valve </t>
  </si>
  <si>
    <t>1.2.12.7</t>
  </si>
  <si>
    <t>1.2.12.8</t>
  </si>
  <si>
    <t>VJ Coupling (315mm)</t>
  </si>
  <si>
    <t>VJ Coupling (355mm)</t>
  </si>
  <si>
    <t>VJ Coupling (400mm)</t>
  </si>
  <si>
    <t>Dismantling joint (315mm)</t>
  </si>
  <si>
    <t>Scour Tee (315mmx110mm)</t>
  </si>
  <si>
    <t>Scour Tee (315mmx160mm)</t>
  </si>
  <si>
    <t>Flushing pipe (160mm)</t>
  </si>
  <si>
    <t>Anchor piece (315mm)</t>
  </si>
  <si>
    <t>Manhole Cover/ Concrete lid</t>
  </si>
  <si>
    <t>Gate valve (80)</t>
  </si>
  <si>
    <t xml:space="preserve">Step Ladder </t>
  </si>
  <si>
    <t>uPVC pipe (110mm) 6m</t>
  </si>
  <si>
    <t>SCOUR VALVE CHAMBER  Chamber: 2 m × 2 m or larger, Depth: 2.5 m to 3 m+ fully installed with all special pipes, fittings and valve box for all depths on uPVC pipes (fittings rating PN16).</t>
  </si>
  <si>
    <t>Scour Valve Chamber</t>
  </si>
  <si>
    <t>1.1.10.2</t>
  </si>
  <si>
    <t>1.1.10.3</t>
  </si>
  <si>
    <t>1.1.10.4</t>
  </si>
  <si>
    <t>1.1.10.5</t>
  </si>
  <si>
    <t>1.1.10.6</t>
  </si>
  <si>
    <t>1.1.10.7</t>
  </si>
  <si>
    <t>1.1.10.8</t>
  </si>
  <si>
    <t>1.1.10.9</t>
  </si>
  <si>
    <t>1.1.10.10</t>
  </si>
  <si>
    <t>1.1.10.11</t>
  </si>
  <si>
    <t>1.1.10.12</t>
  </si>
  <si>
    <t>1.1.10.13</t>
  </si>
  <si>
    <t>1.1.10.14</t>
  </si>
  <si>
    <t>1.1.10.15</t>
  </si>
  <si>
    <t xml:space="preserve">Concrete Manholes </t>
  </si>
  <si>
    <t>Equal Tee (315mm)</t>
  </si>
  <si>
    <t>Air Valve (80mm)</t>
  </si>
  <si>
    <t>Adaptor (315 X 80)</t>
  </si>
  <si>
    <t>Dismantling Joint (315mm)</t>
  </si>
  <si>
    <t>Manhole Cover/Concrete Lid</t>
  </si>
  <si>
    <t>Air Valve (100mm)</t>
  </si>
  <si>
    <t>Anchor piece (400mm)</t>
  </si>
  <si>
    <t>Adaptor (355 X 100)</t>
  </si>
  <si>
    <t>Nips</t>
  </si>
  <si>
    <t>Gate valve (100)</t>
  </si>
  <si>
    <t>Drain pipe ( 110mm uPVC)</t>
  </si>
  <si>
    <t>Air Valve Chambers 2m x 2m, 2m x3m +depth complete including excavation and labour</t>
  </si>
  <si>
    <t>1.2.16.3</t>
  </si>
  <si>
    <t>1.2.16.4</t>
  </si>
  <si>
    <t>1.2.16.5</t>
  </si>
  <si>
    <t>1.2.16.6</t>
  </si>
  <si>
    <t>1.2.16.7</t>
  </si>
  <si>
    <t>1.2.16.8</t>
  </si>
  <si>
    <t>1.2.16.9</t>
  </si>
  <si>
    <t>1.2.16.10</t>
  </si>
  <si>
    <t>1.2.16.11</t>
  </si>
  <si>
    <t>1.2.16.12</t>
  </si>
  <si>
    <t>1.2.16.13</t>
  </si>
  <si>
    <t>1.2.16.14</t>
  </si>
  <si>
    <t>1.2.16.15</t>
  </si>
  <si>
    <t>1.2.17</t>
  </si>
  <si>
    <t>1.2.17.1</t>
  </si>
  <si>
    <t>1.2.17.2</t>
  </si>
  <si>
    <r>
      <t>Front end loader - bucket capacity ≤ 1.5 m</t>
    </r>
    <r>
      <rPr>
        <vertAlign val="superscript"/>
        <sz val="10"/>
        <rFont val="Arial"/>
        <family val="2"/>
      </rPr>
      <t>3</t>
    </r>
    <r>
      <rPr>
        <sz val="10"/>
        <rFont val="Arial"/>
        <family val="2"/>
      </rPr>
      <t>.</t>
    </r>
  </si>
  <si>
    <r>
      <t>Tip truck - 5 m</t>
    </r>
    <r>
      <rPr>
        <vertAlign val="superscript"/>
        <sz val="10"/>
        <rFont val="Arial"/>
        <family val="2"/>
      </rPr>
      <t xml:space="preserve">3  </t>
    </r>
    <r>
      <rPr>
        <sz val="10"/>
        <rFont val="Arial"/>
        <family val="2"/>
      </rPr>
      <t>capacity.</t>
    </r>
  </si>
  <si>
    <r>
      <t>Tip truck - 10 m</t>
    </r>
    <r>
      <rPr>
        <vertAlign val="superscript"/>
        <sz val="10"/>
        <rFont val="Arial"/>
        <family val="2"/>
      </rPr>
      <t>3</t>
    </r>
    <r>
      <rPr>
        <sz val="10"/>
        <rFont val="Arial"/>
        <family val="2"/>
      </rPr>
      <t xml:space="preserve"> capacity.</t>
    </r>
  </si>
  <si>
    <r>
      <t>m</t>
    </r>
    <r>
      <rPr>
        <vertAlign val="superscript"/>
        <sz val="10"/>
        <rFont val="Arial"/>
        <family val="2"/>
      </rPr>
      <t>2</t>
    </r>
  </si>
  <si>
    <r>
      <t>m</t>
    </r>
    <r>
      <rPr>
        <vertAlign val="superscript"/>
        <sz val="10"/>
        <rFont val="Arial"/>
        <family val="2"/>
      </rPr>
      <t>3</t>
    </r>
  </si>
  <si>
    <r>
      <t>m</t>
    </r>
    <r>
      <rPr>
        <vertAlign val="superscript"/>
        <sz val="10"/>
        <rFont val="Arial Narrow"/>
        <family val="2"/>
      </rPr>
      <t>2</t>
    </r>
  </si>
  <si>
    <r>
      <t>m</t>
    </r>
    <r>
      <rPr>
        <vertAlign val="superscript"/>
        <sz val="10"/>
        <rFont val="Arial"/>
        <family val="2"/>
      </rPr>
      <t>3</t>
    </r>
    <r>
      <rPr>
        <sz val="10"/>
        <rFont val="Arial"/>
        <family val="2"/>
      </rPr>
      <t>.km</t>
    </r>
  </si>
  <si>
    <r>
      <t>Encasement of pipe through stream crossings, Rate shall include formwork, mixing and placing of concrete(5m</t>
    </r>
    <r>
      <rPr>
        <vertAlign val="superscript"/>
        <sz val="10"/>
        <rFont val="Arial"/>
        <family val="2"/>
      </rPr>
      <t>3</t>
    </r>
    <r>
      <rPr>
        <sz val="10"/>
        <rFont val="Arial"/>
        <family val="2"/>
      </rPr>
      <t>) and Gabions (10m</t>
    </r>
    <r>
      <rPr>
        <vertAlign val="superscript"/>
        <sz val="10"/>
        <rFont val="Arial"/>
        <family val="2"/>
      </rPr>
      <t>3</t>
    </r>
    <r>
      <rPr>
        <sz val="10"/>
        <rFont val="Arial"/>
        <family val="2"/>
      </rPr>
      <t>)</t>
    </r>
  </si>
  <si>
    <t xml:space="preserve">SECTION 1: SITE CLEARANCE </t>
  </si>
  <si>
    <t>WATER AND SANITATION INFRASTRUCTURE BOQ THE APPOINTMENT PANEL OF CONTRACTORS (30) FOR CONSTRUCTION OF WATER AND WASTEWATER INFRASTRUCTURE IN POLOKWANE ON AS AN WHEN REQUIRED FOR A PERIOD OF THREE YEARS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</si>
</sst>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5">
    <numFmt numFmtId="5" formatCode="&quot;R&quot;#,##0;\-&quot;R&quot;#,##0"/>
    <numFmt numFmtId="44" formatCode="_-&quot;R&quot;* #,##0.00_-;\-&quot;R&quot;* #,##0.00_-;_-&quot;R&quot;* &quot;-&quot;??_-;_-@_-"/>
    <numFmt numFmtId="43" formatCode="_-* #,##0.00_-;\-* #,##0.00_-;_-* &quot;-&quot;??_-;_-@_-"/>
    <numFmt numFmtId="164" formatCode="_ &quot;R&quot;\ * #,##0.00_ ;_ &quot;R&quot;\ * \-#,##0.00_ ;_ &quot;R&quot;\ * &quot;-&quot;??_ ;_ @_ "/>
    <numFmt numFmtId="165" formatCode="_ * #,##0.00_ ;_ * \-#,##0.00_ ;_ * &quot;-&quot;??_ ;_ @_ "/>
    <numFmt numFmtId="166" formatCode="0.0"/>
    <numFmt numFmtId="167" formatCode="&quot;R&quot;\ #,##0.00"/>
    <numFmt numFmtId="168" formatCode="&quot;R&quot;#,##0.00"/>
    <numFmt numFmtId="169" formatCode="_(&quot;R&quot;* #,##0.00_);_(&quot;R&quot;* \(#,##0.00\);_(&quot;R&quot;* &quot;-&quot;??_);_(@_)"/>
    <numFmt numFmtId="170" formatCode="_-[$R-1C09]* #,##0.00_-;\-[$R-1C09]* #,##0.00_-;_-[$R-1C09]* &quot;-&quot;??_-;_-@_-"/>
    <numFmt numFmtId="171" formatCode="0.0%"/>
    <numFmt numFmtId="172" formatCode="&quot;R&quot;\ #,##0"/>
    <numFmt numFmtId="173" formatCode="[$R-1C09]\ #,##0.00"/>
    <numFmt numFmtId="174" formatCode="_ * #,##0_ ;_ * \-#,##0_ ;_ * &quot;-&quot;??_ ;_ @_ "/>
    <numFmt numFmtId="175" formatCode="#,##0.0"/>
  </numFmts>
  <fonts count="61" x14ac:knownFonts="1">
    <font>
      <sz val="10"/>
      <name val="MS Sans Serif"/>
    </font>
    <font>
      <sz val="11"/>
      <color theme="1"/>
      <name val="Calibri"/>
      <family val="2"/>
      <scheme val="minor"/>
    </font>
    <font>
      <sz val="10"/>
      <name val="Arial"/>
      <family val="2"/>
    </font>
    <font>
      <sz val="8"/>
      <name val="MS Sans Serif"/>
      <family val="2"/>
    </font>
    <font>
      <sz val="10"/>
      <name val="Arial"/>
      <family val="2"/>
    </font>
    <font>
      <b/>
      <sz val="10"/>
      <name val="Arial"/>
      <family val="2"/>
    </font>
    <font>
      <b/>
      <sz val="10"/>
      <name val="Arial Narrow"/>
      <family val="2"/>
    </font>
    <font>
      <sz val="10"/>
      <name val="Arial Narrow"/>
      <family val="2"/>
    </font>
    <font>
      <sz val="10"/>
      <name val="MS Sans Serif"/>
      <family val="2"/>
    </font>
    <font>
      <sz val="11"/>
      <name val="Arial"/>
      <family val="2"/>
    </font>
    <font>
      <sz val="10"/>
      <name val="MS Sans Serif"/>
    </font>
    <font>
      <b/>
      <sz val="11"/>
      <name val="Arial"/>
      <family val="2"/>
    </font>
    <font>
      <sz val="12"/>
      <name val="Arial"/>
      <family val="2"/>
    </font>
    <font>
      <u/>
      <sz val="10"/>
      <color theme="10"/>
      <name val="Arial"/>
      <family val="2"/>
    </font>
    <font>
      <b/>
      <sz val="11"/>
      <color rgb="FF3F3F3F"/>
      <name val="Calibri"/>
      <family val="2"/>
      <scheme val="minor"/>
    </font>
    <font>
      <b/>
      <sz val="16"/>
      <name val="Calibri"/>
      <family val="2"/>
    </font>
    <font>
      <sz val="11"/>
      <color theme="1"/>
      <name val="Arial"/>
      <family val="2"/>
    </font>
    <font>
      <b/>
      <sz val="11"/>
      <name val="Calibri"/>
      <family val="2"/>
    </font>
    <font>
      <b/>
      <u/>
      <sz val="11"/>
      <name val="Calibri"/>
      <family val="2"/>
    </font>
    <font>
      <b/>
      <sz val="11"/>
      <color rgb="FFFF0000"/>
      <name val="Calibri"/>
      <family val="2"/>
    </font>
    <font>
      <sz val="11"/>
      <name val="Calibri"/>
      <family val="2"/>
    </font>
    <font>
      <i/>
      <sz val="10"/>
      <name val="Calibri"/>
      <family val="2"/>
    </font>
    <font>
      <sz val="10"/>
      <name val="Calibri"/>
      <family val="2"/>
    </font>
    <font>
      <b/>
      <sz val="11"/>
      <name val="Calibri"/>
      <family val="2"/>
      <scheme val="minor"/>
    </font>
    <font>
      <b/>
      <u/>
      <sz val="11"/>
      <color indexed="8"/>
      <name val="Calibri"/>
      <family val="2"/>
    </font>
    <font>
      <b/>
      <sz val="11"/>
      <color theme="1"/>
      <name val="Calibri"/>
      <family val="2"/>
    </font>
    <font>
      <b/>
      <sz val="11"/>
      <color indexed="8"/>
      <name val="Calibri"/>
      <family val="2"/>
    </font>
    <font>
      <sz val="11"/>
      <color theme="1"/>
      <name val="Arial"/>
      <family val="2"/>
    </font>
    <font>
      <u/>
      <sz val="10"/>
      <name val="Arial"/>
      <family val="2"/>
    </font>
    <font>
      <b/>
      <u/>
      <sz val="11"/>
      <color rgb="FFFF0000"/>
      <name val="Calibri"/>
      <family val="2"/>
    </font>
    <font>
      <b/>
      <u/>
      <sz val="12"/>
      <name val="Arial"/>
      <family val="2"/>
    </font>
    <font>
      <b/>
      <sz val="22"/>
      <color indexed="63"/>
      <name val="Calibri"/>
      <family val="2"/>
    </font>
    <font>
      <b/>
      <sz val="14"/>
      <name val="Arial Rounded MT Bold"/>
      <family val="2"/>
    </font>
    <font>
      <b/>
      <sz val="11"/>
      <name val="Arial Rounded MT Bold"/>
      <family val="2"/>
    </font>
    <font>
      <b/>
      <sz val="12"/>
      <name val="Arial"/>
      <family val="2"/>
    </font>
    <font>
      <sz val="12"/>
      <name val="Calibri"/>
      <family val="2"/>
    </font>
    <font>
      <sz val="12"/>
      <color indexed="63"/>
      <name val="Calibri"/>
      <family val="2"/>
    </font>
    <font>
      <b/>
      <sz val="12"/>
      <color indexed="10"/>
      <name val="Times New Roman"/>
      <family val="1"/>
    </font>
    <font>
      <b/>
      <sz val="12"/>
      <color indexed="63"/>
      <name val="Calibri"/>
      <family val="2"/>
    </font>
    <font>
      <b/>
      <sz val="12"/>
      <name val="Times New Roman"/>
      <family val="1"/>
    </font>
    <font>
      <sz val="12"/>
      <color indexed="8"/>
      <name val="Calibri"/>
      <family val="2"/>
    </font>
    <font>
      <i/>
      <sz val="12"/>
      <name val="Arial Narrow"/>
      <family val="2"/>
    </font>
    <font>
      <b/>
      <sz val="12"/>
      <name val="Arial Rounded MT Bold"/>
      <family val="2"/>
    </font>
    <font>
      <sz val="12"/>
      <name val="Arial Rounded MT Bold"/>
      <family val="2"/>
    </font>
    <font>
      <sz val="10"/>
      <name val="Arial Rounded MT Bold"/>
      <family val="2"/>
    </font>
    <font>
      <b/>
      <sz val="10"/>
      <name val="MS Sans Serif"/>
    </font>
    <font>
      <sz val="11"/>
      <color rgb="FF000000"/>
      <name val="Calibri"/>
      <family val="2"/>
    </font>
    <font>
      <b/>
      <sz val="10"/>
      <name val="MS Sans Serif"/>
      <family val="2"/>
    </font>
    <font>
      <i/>
      <sz val="10"/>
      <name val="Arial"/>
      <family val="2"/>
    </font>
    <font>
      <b/>
      <u/>
      <sz val="10"/>
      <name val="Arial"/>
      <family val="2"/>
    </font>
    <font>
      <vertAlign val="superscript"/>
      <sz val="10"/>
      <name val="Arial"/>
      <family val="2"/>
    </font>
    <font>
      <vertAlign val="superscript"/>
      <sz val="10"/>
      <name val="Arial Narrow"/>
      <family val="2"/>
    </font>
    <font>
      <i/>
      <sz val="10"/>
      <color theme="1"/>
      <name val="Arial"/>
      <family val="2"/>
    </font>
    <font>
      <sz val="10"/>
      <color theme="1"/>
      <name val="Arial"/>
      <family val="2"/>
    </font>
    <font>
      <sz val="10"/>
      <color rgb="FFFF0000"/>
      <name val="Arial"/>
      <family val="2"/>
    </font>
    <font>
      <b/>
      <sz val="10"/>
      <color rgb="FFFF0000"/>
      <name val="Arial"/>
      <family val="2"/>
    </font>
    <font>
      <sz val="10"/>
      <color theme="0"/>
      <name val="Arial"/>
      <family val="2"/>
    </font>
    <font>
      <b/>
      <sz val="10"/>
      <color theme="1"/>
      <name val="Arial"/>
      <family val="2"/>
    </font>
    <font>
      <sz val="10"/>
      <color indexed="8"/>
      <name val="Arial"/>
      <family val="2"/>
    </font>
    <font>
      <u/>
      <sz val="10"/>
      <color indexed="8"/>
      <name val="Arial"/>
      <family val="2"/>
    </font>
    <font>
      <b/>
      <u/>
      <sz val="10"/>
      <color indexed="8"/>
      <name val="Arial"/>
      <family val="2"/>
    </font>
  </fonts>
  <fills count="1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2F2F2"/>
      </patternFill>
    </fill>
    <fill>
      <patternFill patternType="solid">
        <fgColor theme="2" tint="-9.9978637043366805E-2"/>
        <bgColor indexed="64"/>
      </patternFill>
    </fill>
    <fill>
      <patternFill patternType="solid">
        <fgColor theme="4" tint="0.79998168889431442"/>
        <bgColor indexed="64"/>
      </patternFill>
    </fill>
    <fill>
      <patternFill patternType="solid">
        <fgColor theme="6" tint="0.39997558519241921"/>
        <bgColor indexed="64"/>
      </patternFill>
    </fill>
    <fill>
      <patternFill patternType="solid">
        <fgColor theme="2" tint="-9.9948118533890809E-2"/>
        <bgColor indexed="64"/>
      </patternFill>
    </fill>
    <fill>
      <patternFill patternType="solid">
        <fgColor indexed="43"/>
        <bgColor indexed="64"/>
      </patternFill>
    </fill>
    <fill>
      <patternFill patternType="solid">
        <fgColor rgb="FFFF0000"/>
        <bgColor indexed="64"/>
      </patternFill>
    </fill>
    <fill>
      <patternFill patternType="solid">
        <fgColor indexed="26"/>
        <bgColor indexed="64"/>
      </patternFill>
    </fill>
    <fill>
      <patternFill patternType="solid">
        <fgColor indexed="22"/>
        <bgColor indexed="64"/>
      </patternFill>
    </fill>
    <fill>
      <patternFill patternType="solid">
        <fgColor rgb="FFFFC000"/>
        <bgColor indexed="64"/>
      </patternFill>
    </fill>
    <fill>
      <patternFill patternType="solid">
        <fgColor indexed="51"/>
        <bgColor indexed="64"/>
      </patternFill>
    </fill>
    <fill>
      <patternFill patternType="solid">
        <fgColor theme="2" tint="-0.249977111117893"/>
        <bgColor indexed="64"/>
      </patternFill>
    </fill>
  </fills>
  <borders count="147">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diagonal/>
    </border>
    <border>
      <left style="thin">
        <color indexed="64"/>
      </left>
      <right style="hair">
        <color indexed="64"/>
      </right>
      <top style="thin">
        <color indexed="64"/>
      </top>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bottom/>
      <diagonal/>
    </border>
    <border>
      <left style="thin">
        <color indexed="64"/>
      </left>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8"/>
      </left>
      <right style="thin">
        <color indexed="8"/>
      </right>
      <top/>
      <bottom/>
      <diagonal/>
    </border>
    <border>
      <left style="thick">
        <color indexed="64"/>
      </left>
      <right style="thick">
        <color indexed="64"/>
      </right>
      <top/>
      <bottom/>
      <diagonal/>
    </border>
    <border>
      <left style="thin">
        <color rgb="FF3F3F3F"/>
      </left>
      <right style="thin">
        <color rgb="FF3F3F3F"/>
      </right>
      <top style="thin">
        <color rgb="FF3F3F3F"/>
      </top>
      <bottom style="thin">
        <color rgb="FF3F3F3F"/>
      </bottom>
      <diagonal/>
    </border>
    <border>
      <left/>
      <right/>
      <top/>
      <bottom style="medium">
        <color indexed="64"/>
      </bottom>
      <diagonal/>
    </border>
    <border>
      <left/>
      <right/>
      <top style="thin">
        <color indexed="64"/>
      </top>
      <bottom style="double">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style="double">
        <color indexed="64"/>
      </bottom>
      <diagonal/>
    </border>
    <border>
      <left/>
      <right/>
      <top style="medium">
        <color indexed="64"/>
      </top>
      <bottom style="medium">
        <color indexed="64"/>
      </bottom>
      <diagonal/>
    </border>
    <border>
      <left style="medium">
        <color indexed="64"/>
      </left>
      <right/>
      <top/>
      <bottom/>
      <diagonal/>
    </border>
    <border>
      <left style="medium">
        <color indexed="64"/>
      </left>
      <right style="medium">
        <color indexed="64"/>
      </right>
      <top/>
      <bottom/>
      <diagonal/>
    </border>
    <border>
      <left/>
      <right style="medium">
        <color indexed="64"/>
      </right>
      <top style="thin">
        <color auto="1"/>
      </top>
      <bottom style="thin">
        <color auto="1"/>
      </bottom>
      <diagonal/>
    </border>
    <border>
      <left style="medium">
        <color indexed="64"/>
      </left>
      <right style="medium">
        <color indexed="64"/>
      </right>
      <top style="medium">
        <color indexed="64"/>
      </top>
      <bottom style="thin">
        <color auto="1"/>
      </bottom>
      <diagonal/>
    </border>
    <border>
      <left style="medium">
        <color indexed="64"/>
      </left>
      <right style="medium">
        <color indexed="64"/>
      </right>
      <top/>
      <bottom style="thin">
        <color auto="1"/>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thin">
        <color indexed="0"/>
      </bottom>
      <diagonal/>
    </border>
    <border>
      <left/>
      <right/>
      <top style="thin">
        <color indexed="64"/>
      </top>
      <bottom/>
      <diagonal/>
    </border>
    <border>
      <left/>
      <right/>
      <top/>
      <bottom style="thin">
        <color auto="1"/>
      </bottom>
      <diagonal/>
    </border>
    <border>
      <left/>
      <right/>
      <top style="double">
        <color indexed="0"/>
      </top>
      <bottom/>
      <diagonal/>
    </border>
    <border>
      <left style="thin">
        <color indexed="0"/>
      </left>
      <right/>
      <top/>
      <bottom/>
      <diagonal/>
    </border>
    <border>
      <left/>
      <right style="thin">
        <color indexed="64"/>
      </right>
      <top style="thin">
        <color indexed="64"/>
      </top>
      <bottom style="thin">
        <color indexed="64"/>
      </bottom>
      <diagonal/>
    </border>
    <border>
      <left/>
      <right/>
      <top style="medium">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double">
        <color indexed="63"/>
      </left>
      <right/>
      <top style="double">
        <color indexed="63"/>
      </top>
      <bottom/>
      <diagonal/>
    </border>
    <border>
      <left/>
      <right/>
      <top style="double">
        <color indexed="63"/>
      </top>
      <bottom/>
      <diagonal/>
    </border>
    <border>
      <left/>
      <right style="double">
        <color indexed="63"/>
      </right>
      <top style="double">
        <color indexed="63"/>
      </top>
      <bottom/>
      <diagonal/>
    </border>
    <border>
      <left/>
      <right style="double">
        <color indexed="0"/>
      </right>
      <top style="double">
        <color indexed="63"/>
      </top>
      <bottom/>
      <diagonal/>
    </border>
    <border>
      <left style="double">
        <color indexed="63"/>
      </left>
      <right/>
      <top/>
      <bottom style="thin">
        <color indexed="63"/>
      </bottom>
      <diagonal/>
    </border>
    <border>
      <left/>
      <right/>
      <top/>
      <bottom style="thin">
        <color indexed="63"/>
      </bottom>
      <diagonal/>
    </border>
    <border>
      <left/>
      <right style="double">
        <color indexed="63"/>
      </right>
      <top/>
      <bottom style="thin">
        <color indexed="63"/>
      </bottom>
      <diagonal/>
    </border>
    <border>
      <left/>
      <right style="double">
        <color indexed="0"/>
      </right>
      <top/>
      <bottom/>
      <diagonal/>
    </border>
    <border>
      <left style="double">
        <color indexed="63"/>
      </left>
      <right/>
      <top/>
      <bottom style="double">
        <color indexed="0"/>
      </bottom>
      <diagonal/>
    </border>
    <border>
      <left/>
      <right/>
      <top/>
      <bottom style="double">
        <color indexed="0"/>
      </bottom>
      <diagonal/>
    </border>
    <border>
      <left/>
      <right style="double">
        <color indexed="63"/>
      </right>
      <top style="thin">
        <color indexed="63"/>
      </top>
      <bottom style="double">
        <color indexed="0"/>
      </bottom>
      <diagonal/>
    </border>
    <border>
      <left/>
      <right style="double">
        <color indexed="0"/>
      </right>
      <top/>
      <bottom style="double">
        <color indexed="0"/>
      </bottom>
      <diagonal/>
    </border>
    <border>
      <left style="double">
        <color indexed="0"/>
      </left>
      <right/>
      <top style="double">
        <color indexed="0"/>
      </top>
      <bottom/>
      <diagonal/>
    </border>
    <border>
      <left/>
      <right/>
      <top style="double">
        <color indexed="0"/>
      </top>
      <bottom style="medium">
        <color indexed="64"/>
      </bottom>
      <diagonal/>
    </border>
    <border>
      <left/>
      <right style="double">
        <color indexed="8"/>
      </right>
      <top style="double">
        <color indexed="0"/>
      </top>
      <bottom/>
      <diagonal/>
    </border>
    <border>
      <left style="double">
        <color indexed="0"/>
      </left>
      <right/>
      <top/>
      <bottom/>
      <diagonal/>
    </border>
    <border>
      <left/>
      <right style="double">
        <color indexed="8"/>
      </right>
      <top/>
      <bottom/>
      <diagonal/>
    </border>
    <border>
      <left style="double">
        <color indexed="0"/>
      </left>
      <right/>
      <top/>
      <bottom style="double">
        <color indexed="0"/>
      </bottom>
      <diagonal/>
    </border>
    <border>
      <left/>
      <right style="double">
        <color indexed="8"/>
      </right>
      <top/>
      <bottom style="double">
        <color indexed="0"/>
      </bottom>
      <diagonal/>
    </border>
    <border>
      <left style="thin">
        <color indexed="0"/>
      </left>
      <right style="thin">
        <color indexed="0"/>
      </right>
      <top style="double">
        <color indexed="0"/>
      </top>
      <bottom/>
      <diagonal/>
    </border>
    <border>
      <left/>
      <right/>
      <top style="thin">
        <color indexed="0"/>
      </top>
      <bottom style="thin">
        <color indexed="0"/>
      </bottom>
      <diagonal/>
    </border>
    <border>
      <left style="thin">
        <color indexed="0"/>
      </left>
      <right style="thin">
        <color indexed="0"/>
      </right>
      <top/>
      <bottom style="double">
        <color indexed="0"/>
      </bottom>
      <diagonal/>
    </border>
    <border>
      <left style="thin">
        <color indexed="0"/>
      </left>
      <right style="thin">
        <color indexed="0"/>
      </right>
      <top/>
      <bottom/>
      <diagonal/>
    </border>
    <border>
      <left style="thin">
        <color indexed="8"/>
      </left>
      <right style="double">
        <color indexed="8"/>
      </right>
      <top style="double">
        <color indexed="0"/>
      </top>
      <bottom/>
      <diagonal/>
    </border>
    <border>
      <left style="thin">
        <color indexed="0"/>
      </left>
      <right style="thin">
        <color indexed="0"/>
      </right>
      <top/>
      <bottom style="thin">
        <color indexed="0"/>
      </bottom>
      <diagonal/>
    </border>
    <border>
      <left style="thin">
        <color indexed="8"/>
      </left>
      <right style="double">
        <color indexed="8"/>
      </right>
      <top/>
      <bottom style="thin">
        <color indexed="0"/>
      </bottom>
      <diagonal/>
    </border>
    <border>
      <left style="thin">
        <color indexed="8"/>
      </left>
      <right style="double">
        <color indexed="8"/>
      </right>
      <top style="thin">
        <color indexed="64"/>
      </top>
      <bottom style="thin">
        <color indexed="64"/>
      </bottom>
      <diagonal/>
    </border>
    <border>
      <left style="thin">
        <color indexed="8"/>
      </left>
      <right style="double">
        <color indexed="8"/>
      </right>
      <top style="thin">
        <color indexed="64"/>
      </top>
      <bottom/>
      <diagonal/>
    </border>
    <border>
      <left style="thin">
        <color indexed="8"/>
      </left>
      <right style="double">
        <color indexed="8"/>
      </right>
      <top style="medium">
        <color indexed="64"/>
      </top>
      <bottom style="medium">
        <color indexed="64"/>
      </bottom>
      <diagonal/>
    </border>
    <border>
      <left style="thin">
        <color indexed="8"/>
      </left>
      <right style="double">
        <color indexed="8"/>
      </right>
      <top/>
      <bottom style="thin">
        <color indexed="64"/>
      </bottom>
      <diagonal/>
    </border>
    <border>
      <left/>
      <right/>
      <top style="thin">
        <color indexed="0"/>
      </top>
      <bottom/>
      <diagonal/>
    </border>
    <border>
      <left style="thin">
        <color indexed="8"/>
      </left>
      <right style="double">
        <color indexed="8"/>
      </right>
      <top/>
      <bottom/>
      <diagonal/>
    </border>
    <border>
      <left style="double">
        <color indexed="0"/>
      </left>
      <right/>
      <top style="thin">
        <color indexed="0"/>
      </top>
      <bottom/>
      <diagonal/>
    </border>
    <border>
      <left/>
      <right/>
      <top style="thin">
        <color indexed="63"/>
      </top>
      <bottom style="thin">
        <color indexed="63"/>
      </bottom>
      <diagonal/>
    </border>
    <border>
      <left/>
      <right style="thin">
        <color indexed="64"/>
      </right>
      <top style="thin">
        <color indexed="63"/>
      </top>
      <bottom style="thin">
        <color indexed="63"/>
      </bottom>
      <diagonal/>
    </border>
    <border>
      <left style="thin">
        <color rgb="FF3F3F3F"/>
      </left>
      <right style="double">
        <color indexed="8"/>
      </right>
      <top style="thin">
        <color rgb="FF3F3F3F"/>
      </top>
      <bottom style="thin">
        <color rgb="FF3F3F3F"/>
      </bottom>
      <diagonal/>
    </border>
    <border>
      <left style="thin">
        <color indexed="63"/>
      </left>
      <right/>
      <top style="thin">
        <color indexed="63"/>
      </top>
      <bottom/>
      <diagonal/>
    </border>
    <border>
      <left/>
      <right/>
      <top style="thin">
        <color indexed="63"/>
      </top>
      <bottom/>
      <diagonal/>
    </border>
    <border>
      <left/>
      <right style="thin">
        <color indexed="63"/>
      </right>
      <top style="thin">
        <color indexed="63"/>
      </top>
      <bottom/>
      <diagonal/>
    </border>
    <border>
      <left style="thin">
        <color indexed="63"/>
      </left>
      <right/>
      <top style="thin">
        <color indexed="8"/>
      </top>
      <bottom style="thin">
        <color indexed="63"/>
      </bottom>
      <diagonal/>
    </border>
    <border>
      <left/>
      <right style="thin">
        <color indexed="63"/>
      </right>
      <top style="thin">
        <color indexed="8"/>
      </top>
      <bottom style="thin">
        <color indexed="63"/>
      </bottom>
      <diagonal/>
    </border>
    <border>
      <left style="thin">
        <color indexed="63"/>
      </left>
      <right/>
      <top/>
      <bottom style="thin">
        <color indexed="63"/>
      </bottom>
      <diagonal/>
    </border>
    <border>
      <left style="thin">
        <color indexed="64"/>
      </left>
      <right/>
      <top style="thin">
        <color indexed="63"/>
      </top>
      <bottom/>
      <diagonal/>
    </border>
    <border>
      <left/>
      <right style="thin">
        <color indexed="64"/>
      </right>
      <top style="thin">
        <color indexed="63"/>
      </top>
      <bottom/>
      <diagonal/>
    </border>
    <border>
      <left style="thin">
        <color indexed="64"/>
      </left>
      <right style="double">
        <color indexed="8"/>
      </right>
      <top style="thin">
        <color indexed="64"/>
      </top>
      <bottom style="thin">
        <color indexed="64"/>
      </bottom>
      <diagonal/>
    </border>
    <border>
      <left/>
      <right/>
      <top style="thin">
        <color indexed="8"/>
      </top>
      <bottom style="thin">
        <color indexed="63"/>
      </bottom>
      <diagonal/>
    </border>
    <border>
      <left style="thin">
        <color indexed="64"/>
      </left>
      <right/>
      <top style="thin">
        <color indexed="63"/>
      </top>
      <bottom style="thin">
        <color indexed="0"/>
      </bottom>
      <diagonal/>
    </border>
    <border>
      <left/>
      <right/>
      <top style="thin">
        <color indexed="63"/>
      </top>
      <bottom style="thin">
        <color indexed="0"/>
      </bottom>
      <diagonal/>
    </border>
    <border>
      <left/>
      <right style="thin">
        <color indexed="64"/>
      </right>
      <top/>
      <bottom style="thin">
        <color indexed="0"/>
      </bottom>
      <diagonal/>
    </border>
    <border>
      <left/>
      <right style="thin">
        <color indexed="64"/>
      </right>
      <top style="thin">
        <color indexed="0"/>
      </top>
      <bottom style="thin">
        <color indexed="0"/>
      </bottom>
      <diagonal/>
    </border>
    <border>
      <left style="thin">
        <color indexed="64"/>
      </left>
      <right style="double">
        <color indexed="8"/>
      </right>
      <top style="thin">
        <color indexed="64"/>
      </top>
      <bottom/>
      <diagonal/>
    </border>
    <border>
      <left style="thin">
        <color indexed="64"/>
      </left>
      <right style="double">
        <color indexed="8"/>
      </right>
      <top/>
      <bottom/>
      <diagonal/>
    </border>
    <border>
      <left style="medium">
        <color indexed="64"/>
      </left>
      <right style="double">
        <color indexed="8"/>
      </right>
      <top style="medium">
        <color indexed="64"/>
      </top>
      <bottom style="medium">
        <color indexed="64"/>
      </bottom>
      <diagonal/>
    </border>
    <border>
      <left style="thin">
        <color indexed="64"/>
      </left>
      <right/>
      <top style="medium">
        <color indexed="64"/>
      </top>
      <bottom/>
      <diagonal/>
    </border>
    <border>
      <left/>
      <right style="double">
        <color indexed="8"/>
      </right>
      <top style="medium">
        <color indexed="64"/>
      </top>
      <bottom/>
      <diagonal/>
    </border>
    <border>
      <left style="double">
        <color indexed="0"/>
      </left>
      <right/>
      <top/>
      <bottom style="thin">
        <color indexed="0"/>
      </bottom>
      <diagonal/>
    </border>
    <border>
      <left style="thin">
        <color indexed="64"/>
      </left>
      <right/>
      <top/>
      <bottom style="double">
        <color indexed="0"/>
      </bottom>
      <diagonal/>
    </border>
    <border>
      <left style="double">
        <color indexed="0"/>
      </left>
      <right/>
      <top style="double">
        <color indexed="0"/>
      </top>
      <bottom style="double">
        <color indexed="0"/>
      </bottom>
      <diagonal/>
    </border>
    <border>
      <left/>
      <right/>
      <top style="double">
        <color indexed="0"/>
      </top>
      <bottom style="double">
        <color indexed="0"/>
      </bottom>
      <diagonal/>
    </border>
    <border>
      <left/>
      <right style="double">
        <color indexed="8"/>
      </right>
      <top style="double">
        <color indexed="0"/>
      </top>
      <bottom style="double">
        <color indexed="0"/>
      </bottom>
      <diagonal/>
    </border>
    <border>
      <left style="double">
        <color indexed="8"/>
      </left>
      <right/>
      <top style="double">
        <color indexed="0"/>
      </top>
      <bottom/>
      <diagonal/>
    </border>
    <border>
      <left style="double">
        <color indexed="8"/>
      </left>
      <right/>
      <top/>
      <bottom/>
      <diagonal/>
    </border>
    <border>
      <left/>
      <right style="double">
        <color indexed="8"/>
      </right>
      <top/>
      <bottom style="medium">
        <color indexed="64"/>
      </bottom>
      <diagonal/>
    </border>
    <border>
      <left style="double">
        <color indexed="8"/>
      </left>
      <right/>
      <top/>
      <bottom style="double">
        <color indexed="8"/>
      </bottom>
      <diagonal/>
    </border>
    <border>
      <left/>
      <right/>
      <top/>
      <bottom style="double">
        <color indexed="8"/>
      </bottom>
      <diagonal/>
    </border>
    <border>
      <left/>
      <right style="double">
        <color indexed="8"/>
      </right>
      <top/>
      <bottom style="double">
        <color indexed="8"/>
      </bottom>
      <diagonal/>
    </border>
    <border>
      <left style="double">
        <color indexed="0"/>
      </left>
      <right/>
      <top/>
      <bottom style="double">
        <color indexed="64"/>
      </bottom>
      <diagonal/>
    </border>
    <border>
      <left/>
      <right/>
      <top/>
      <bottom style="double">
        <color indexed="64"/>
      </bottom>
      <diagonal/>
    </border>
    <border>
      <left style="double">
        <color indexed="8"/>
      </left>
      <right/>
      <top style="double">
        <color indexed="8"/>
      </top>
      <bottom/>
      <diagonal/>
    </border>
    <border>
      <left/>
      <right/>
      <top style="double">
        <color indexed="8"/>
      </top>
      <bottom/>
      <diagonal/>
    </border>
    <border>
      <left/>
      <right style="double">
        <color indexed="8"/>
      </right>
      <top style="double">
        <color indexed="8"/>
      </top>
      <bottom/>
      <diagonal/>
    </border>
    <border>
      <left style="double">
        <color indexed="0"/>
      </left>
      <right/>
      <top/>
      <bottom style="double">
        <color indexed="8"/>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auto="1"/>
      </left>
      <right style="thin">
        <color auto="1"/>
      </right>
      <top style="thin">
        <color auto="1"/>
      </top>
      <bottom style="thin">
        <color auto="1"/>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58">
    <xf numFmtId="0" fontId="0" fillId="0" borderId="0"/>
    <xf numFmtId="0" fontId="4" fillId="0" borderId="0" applyNumberFormat="0" applyFill="0" applyBorder="0" applyAlignment="0" applyProtection="0"/>
    <xf numFmtId="0" fontId="4" fillId="0" borderId="0" applyNumberFormat="0" applyFill="0" applyBorder="0" applyAlignment="0" applyProtection="0"/>
    <xf numFmtId="0" fontId="2" fillId="0" borderId="0"/>
    <xf numFmtId="165" fontId="2" fillId="0" borderId="0" applyFont="0" applyFill="0" applyBorder="0" applyAlignment="0" applyProtection="0"/>
    <xf numFmtId="164" fontId="2" fillId="0" borderId="0" applyFont="0" applyFill="0" applyBorder="0" applyAlignment="0" applyProtection="0"/>
    <xf numFmtId="3" fontId="2" fillId="0" borderId="0" applyFont="0" applyFill="0" applyBorder="0" applyAlignment="0" applyProtection="0"/>
    <xf numFmtId="5" fontId="2" fillId="0" borderId="0" applyFont="0" applyFill="0" applyBorder="0" applyAlignment="0" applyProtection="0"/>
    <xf numFmtId="0" fontId="2" fillId="0" borderId="0" applyFont="0" applyFill="0" applyBorder="0" applyAlignment="0" applyProtection="0"/>
    <xf numFmtId="2" fontId="2" fillId="0" borderId="0" applyFont="0" applyFill="0" applyBorder="0" applyAlignment="0" applyProtection="0"/>
    <xf numFmtId="0" fontId="8" fillId="0" borderId="0"/>
    <xf numFmtId="0" fontId="2" fillId="0" borderId="0" applyNumberFormat="0" applyFill="0" applyBorder="0" applyAlignment="0" applyProtection="0"/>
    <xf numFmtId="165" fontId="8" fillId="0" borderId="0" applyFont="0" applyFill="0" applyBorder="0" applyAlignment="0" applyProtection="0"/>
    <xf numFmtId="0" fontId="8" fillId="0" borderId="0"/>
    <xf numFmtId="164" fontId="10" fillId="0" borderId="0" applyFont="0" applyFill="0" applyBorder="0" applyAlignment="0" applyProtection="0"/>
    <xf numFmtId="0" fontId="2" fillId="0" borderId="0" applyNumberFormat="0" applyFill="0" applyBorder="0" applyAlignment="0" applyProtection="0"/>
    <xf numFmtId="9" fontId="8" fillId="0" borderId="0" applyFont="0" applyFill="0" applyBorder="0" applyAlignment="0" applyProtection="0"/>
    <xf numFmtId="5" fontId="2" fillId="0" borderId="0" applyFont="0" applyFill="0" applyBorder="0" applyAlignment="0" applyProtection="0"/>
    <xf numFmtId="164" fontId="8" fillId="0" borderId="0" applyFont="0" applyFill="0" applyBorder="0" applyAlignment="0" applyProtection="0"/>
    <xf numFmtId="44" fontId="8" fillId="0" borderId="0" applyFont="0" applyFill="0" applyBorder="0" applyAlignment="0" applyProtection="0"/>
    <xf numFmtId="0" fontId="2" fillId="0" borderId="0"/>
    <xf numFmtId="165" fontId="2" fillId="0" borderId="0" applyFont="0" applyFill="0" applyBorder="0" applyAlignment="0" applyProtection="0"/>
    <xf numFmtId="0" fontId="2" fillId="0" borderId="0"/>
    <xf numFmtId="0" fontId="2" fillId="0" borderId="0"/>
    <xf numFmtId="0" fontId="12" fillId="0" borderId="0"/>
    <xf numFmtId="0" fontId="2" fillId="0" borderId="0"/>
    <xf numFmtId="0" fontId="2" fillId="0" borderId="0"/>
    <xf numFmtId="9" fontId="2" fillId="0" borderId="0" applyFont="0" applyFill="0" applyBorder="0" applyAlignment="0" applyProtection="0"/>
    <xf numFmtId="0" fontId="2" fillId="0" borderId="0"/>
    <xf numFmtId="43" fontId="2" fillId="0" borderId="0" applyFont="0" applyFill="0" applyBorder="0" applyAlignment="0" applyProtection="0"/>
    <xf numFmtId="9" fontId="2" fillId="0" borderId="35" applyProtection="0">
      <alignment horizontal="right"/>
    </xf>
    <xf numFmtId="0" fontId="13" fillId="0" borderId="0" applyNumberFormat="0" applyFill="0" applyBorder="0" applyAlignment="0" applyProtection="0"/>
    <xf numFmtId="9" fontId="2" fillId="0" borderId="0" applyFont="0" applyFill="0" applyBorder="0" applyAlignment="0" applyProtection="0"/>
    <xf numFmtId="43" fontId="10" fillId="0" borderId="0" applyFont="0" applyFill="0" applyBorder="0" applyAlignment="0" applyProtection="0"/>
    <xf numFmtId="169" fontId="8" fillId="0" borderId="0" applyFont="0" applyFill="0" applyBorder="0" applyAlignment="0" applyProtection="0"/>
    <xf numFmtId="0" fontId="14" fillId="4" borderId="36" applyNumberFormat="0" applyAlignment="0" applyProtection="0"/>
    <xf numFmtId="0" fontId="2" fillId="0" borderId="0"/>
    <xf numFmtId="0" fontId="16" fillId="0" borderId="0"/>
    <xf numFmtId="0" fontId="2" fillId="0" borderId="0">
      <alignment vertical="top"/>
    </xf>
    <xf numFmtId="0" fontId="2" fillId="0" borderId="0"/>
    <xf numFmtId="0" fontId="2" fillId="0" borderId="0">
      <alignment vertical="top"/>
    </xf>
    <xf numFmtId="43" fontId="16" fillId="0" borderId="0" applyFont="0" applyFill="0" applyBorder="0" applyAlignment="0" applyProtection="0"/>
    <xf numFmtId="5" fontId="2" fillId="0" borderId="0" applyFont="0" applyFill="0" applyBorder="0" applyAlignment="0" applyProtection="0"/>
    <xf numFmtId="5" fontId="2" fillId="0" borderId="0" applyFont="0" applyFill="0" applyBorder="0" applyAlignment="0" applyProtection="0"/>
    <xf numFmtId="44" fontId="8"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4" fontId="8" fillId="0" borderId="0" applyFont="0" applyFill="0" applyBorder="0" applyAlignment="0" applyProtection="0"/>
    <xf numFmtId="44" fontId="10" fillId="0" borderId="0" applyFont="0" applyFill="0" applyBorder="0" applyAlignment="0" applyProtection="0"/>
    <xf numFmtId="43" fontId="16" fillId="0" borderId="0" applyFont="0" applyFill="0" applyBorder="0" applyAlignment="0" applyProtection="0"/>
    <xf numFmtId="0" fontId="1" fillId="0" borderId="0"/>
    <xf numFmtId="43" fontId="2" fillId="0" borderId="0" applyFont="0" applyFill="0" applyBorder="0" applyAlignment="0" applyProtection="0"/>
    <xf numFmtId="9" fontId="2" fillId="0" borderId="0" applyFont="0" applyFill="0" applyBorder="0" applyAlignment="0" applyProtection="0"/>
    <xf numFmtId="0" fontId="1" fillId="0" borderId="0"/>
    <xf numFmtId="0" fontId="46" fillId="0" borderId="0">
      <protection locked="0"/>
    </xf>
    <xf numFmtId="0" fontId="2" fillId="0" borderId="0"/>
    <xf numFmtId="0" fontId="2" fillId="0" borderId="0"/>
    <xf numFmtId="0" fontId="2" fillId="0" borderId="0"/>
  </cellStyleXfs>
  <cellXfs count="717">
    <xf numFmtId="0" fontId="0" fillId="0" borderId="0" xfId="0"/>
    <xf numFmtId="0" fontId="2" fillId="0" borderId="0" xfId="0" applyFont="1" applyAlignment="1">
      <alignment vertical="center"/>
    </xf>
    <xf numFmtId="0" fontId="16" fillId="0" borderId="0" xfId="37"/>
    <xf numFmtId="0" fontId="17" fillId="0" borderId="0" xfId="36" applyFont="1" applyAlignment="1">
      <alignment horizontal="center"/>
    </xf>
    <xf numFmtId="0" fontId="2" fillId="0" borderId="0" xfId="36"/>
    <xf numFmtId="0" fontId="17" fillId="0" borderId="37" xfId="36" applyFont="1" applyBorder="1"/>
    <xf numFmtId="49" fontId="17" fillId="0" borderId="37" xfId="36" quotePrefix="1" applyNumberFormat="1" applyFont="1" applyBorder="1" applyAlignment="1">
      <alignment horizontal="right"/>
    </xf>
    <xf numFmtId="0" fontId="17" fillId="0" borderId="0" xfId="36" applyFont="1"/>
    <xf numFmtId="15" fontId="17" fillId="0" borderId="0" xfId="36" applyNumberFormat="1" applyFont="1"/>
    <xf numFmtId="4" fontId="17" fillId="3" borderId="0" xfId="36" applyNumberFormat="1" applyFont="1" applyFill="1"/>
    <xf numFmtId="0" fontId="17" fillId="0" borderId="38" xfId="36" applyFont="1" applyBorder="1"/>
    <xf numFmtId="4" fontId="17" fillId="0" borderId="38" xfId="36" applyNumberFormat="1" applyFont="1" applyBorder="1"/>
    <xf numFmtId="0" fontId="18" fillId="0" borderId="0" xfId="36" applyFont="1"/>
    <xf numFmtId="0" fontId="19" fillId="0" borderId="0" xfId="36" applyFont="1"/>
    <xf numFmtId="0" fontId="17" fillId="0" borderId="8" xfId="36" applyFont="1" applyBorder="1"/>
    <xf numFmtId="0" fontId="17" fillId="5" borderId="39" xfId="36" applyFont="1" applyFill="1" applyBorder="1" applyAlignment="1">
      <alignment horizontal="center" wrapText="1"/>
    </xf>
    <xf numFmtId="0" fontId="17" fillId="6" borderId="39" xfId="36" applyFont="1" applyFill="1" applyBorder="1" applyAlignment="1">
      <alignment horizontal="center"/>
    </xf>
    <xf numFmtId="0" fontId="17" fillId="6" borderId="40" xfId="36" applyFont="1" applyFill="1" applyBorder="1" applyAlignment="1">
      <alignment horizontal="center"/>
    </xf>
    <xf numFmtId="4" fontId="17" fillId="5" borderId="3" xfId="36" applyNumberFormat="1" applyFont="1" applyFill="1" applyBorder="1"/>
    <xf numFmtId="170" fontId="2" fillId="0" borderId="3" xfId="36" applyNumberFormat="1" applyBorder="1"/>
    <xf numFmtId="170" fontId="2" fillId="0" borderId="41" xfId="36" applyNumberFormat="1" applyBorder="1"/>
    <xf numFmtId="4" fontId="20" fillId="3" borderId="3" xfId="36" applyNumberFormat="1" applyFont="1" applyFill="1" applyBorder="1"/>
    <xf numFmtId="0" fontId="20" fillId="0" borderId="0" xfId="36" applyFont="1"/>
    <xf numFmtId="4" fontId="21" fillId="5" borderId="3" xfId="36" applyNumberFormat="1" applyFont="1" applyFill="1" applyBorder="1"/>
    <xf numFmtId="4" fontId="17" fillId="3" borderId="3" xfId="36" applyNumberFormat="1" applyFont="1" applyFill="1" applyBorder="1"/>
    <xf numFmtId="170" fontId="21" fillId="0" borderId="3" xfId="36" applyNumberFormat="1" applyFont="1" applyBorder="1"/>
    <xf numFmtId="170" fontId="22" fillId="0" borderId="3" xfId="36" applyNumberFormat="1" applyFont="1" applyBorder="1"/>
    <xf numFmtId="0" fontId="5" fillId="0" borderId="0" xfId="36" applyFont="1"/>
    <xf numFmtId="0" fontId="23" fillId="0" borderId="0" xfId="36" applyFont="1"/>
    <xf numFmtId="4" fontId="5" fillId="5" borderId="3" xfId="36" applyNumberFormat="1" applyFont="1" applyFill="1" applyBorder="1"/>
    <xf numFmtId="4" fontId="2" fillId="5" borderId="3" xfId="36" applyNumberFormat="1" applyFill="1" applyBorder="1"/>
    <xf numFmtId="0" fontId="17" fillId="0" borderId="30" xfId="36" applyFont="1" applyBorder="1"/>
    <xf numFmtId="0" fontId="17" fillId="0" borderId="32" xfId="36" applyFont="1" applyBorder="1"/>
    <xf numFmtId="4" fontId="17" fillId="5" borderId="10" xfId="36" applyNumberFormat="1" applyFont="1" applyFill="1" applyBorder="1"/>
    <xf numFmtId="170" fontId="2" fillId="0" borderId="10" xfId="36" applyNumberFormat="1" applyBorder="1"/>
    <xf numFmtId="168" fontId="17" fillId="7" borderId="42" xfId="36" applyNumberFormat="1" applyFont="1" applyFill="1" applyBorder="1"/>
    <xf numFmtId="168" fontId="17" fillId="0" borderId="0" xfId="36" applyNumberFormat="1" applyFont="1"/>
    <xf numFmtId="170" fontId="2" fillId="0" borderId="0" xfId="36" applyNumberFormat="1"/>
    <xf numFmtId="168" fontId="2" fillId="0" borderId="0" xfId="36" applyNumberFormat="1"/>
    <xf numFmtId="170" fontId="5" fillId="0" borderId="0" xfId="36" applyNumberFormat="1" applyFont="1"/>
    <xf numFmtId="170" fontId="17" fillId="0" borderId="38" xfId="36" applyNumberFormat="1" applyFont="1" applyBorder="1"/>
    <xf numFmtId="170" fontId="17" fillId="0" borderId="0" xfId="36" applyNumberFormat="1" applyFont="1"/>
    <xf numFmtId="0" fontId="24" fillId="0" borderId="0" xfId="37" applyFont="1"/>
    <xf numFmtId="0" fontId="25" fillId="0" borderId="0" xfId="37" applyFont="1" applyAlignment="1">
      <alignment horizontal="center"/>
    </xf>
    <xf numFmtId="0" fontId="5" fillId="0" borderId="0" xfId="37" applyFont="1"/>
    <xf numFmtId="0" fontId="26" fillId="0" borderId="0" xfId="37" applyFont="1"/>
    <xf numFmtId="0" fontId="26" fillId="5" borderId="40" xfId="37" applyFont="1" applyFill="1" applyBorder="1" applyAlignment="1">
      <alignment horizontal="center"/>
    </xf>
    <xf numFmtId="0" fontId="26" fillId="6" borderId="39" xfId="37" applyFont="1" applyFill="1" applyBorder="1" applyAlignment="1">
      <alignment horizontal="center"/>
    </xf>
    <xf numFmtId="0" fontId="26" fillId="6" borderId="43" xfId="37" applyFont="1" applyFill="1" applyBorder="1" applyAlignment="1">
      <alignment horizontal="center"/>
    </xf>
    <xf numFmtId="4" fontId="16" fillId="5" borderId="44" xfId="37" applyNumberFormat="1" applyFill="1" applyBorder="1"/>
    <xf numFmtId="4" fontId="16" fillId="0" borderId="45" xfId="37" applyNumberFormat="1" applyBorder="1"/>
    <xf numFmtId="4" fontId="16" fillId="0" borderId="0" xfId="37" applyNumberFormat="1"/>
    <xf numFmtId="0" fontId="27" fillId="0" borderId="0" xfId="37" applyFont="1"/>
    <xf numFmtId="0" fontId="25" fillId="0" borderId="40" xfId="37" applyFont="1" applyBorder="1"/>
    <xf numFmtId="0" fontId="25" fillId="0" borderId="43" xfId="37" applyFont="1" applyBorder="1"/>
    <xf numFmtId="4" fontId="25" fillId="5" borderId="40" xfId="37" applyNumberFormat="1" applyFont="1" applyFill="1" applyBorder="1"/>
    <xf numFmtId="4" fontId="25" fillId="0" borderId="39" xfId="37" applyNumberFormat="1" applyFont="1" applyBorder="1"/>
    <xf numFmtId="4" fontId="25" fillId="0" borderId="43" xfId="37" applyNumberFormat="1" applyFont="1" applyBorder="1"/>
    <xf numFmtId="4" fontId="16" fillId="5" borderId="44" xfId="37" applyNumberFormat="1" applyFill="1" applyBorder="1" applyAlignment="1">
      <alignment horizontal="right"/>
    </xf>
    <xf numFmtId="4" fontId="16" fillId="0" borderId="45" xfId="37" applyNumberFormat="1" applyBorder="1" applyAlignment="1">
      <alignment horizontal="right"/>
    </xf>
    <xf numFmtId="4" fontId="16" fillId="0" borderId="0" xfId="37" applyNumberFormat="1" applyAlignment="1">
      <alignment horizontal="right"/>
    </xf>
    <xf numFmtId="4" fontId="16" fillId="8" borderId="44" xfId="37" applyNumberFormat="1" applyFill="1" applyBorder="1"/>
    <xf numFmtId="4" fontId="25" fillId="8" borderId="40" xfId="37" applyNumberFormat="1" applyFont="1" applyFill="1" applyBorder="1"/>
    <xf numFmtId="0" fontId="16" fillId="3" borderId="0" xfId="37" applyFill="1"/>
    <xf numFmtId="4" fontId="16" fillId="7" borderId="44" xfId="37" applyNumberFormat="1" applyFill="1" applyBorder="1"/>
    <xf numFmtId="4" fontId="16" fillId="3" borderId="45" xfId="37" applyNumberFormat="1" applyFill="1" applyBorder="1"/>
    <xf numFmtId="4" fontId="16" fillId="3" borderId="0" xfId="37" applyNumberFormat="1" applyFill="1"/>
    <xf numFmtId="0" fontId="16" fillId="3" borderId="30" xfId="37" applyFill="1" applyBorder="1"/>
    <xf numFmtId="0" fontId="16" fillId="3" borderId="32" xfId="37" applyFill="1" applyBorder="1"/>
    <xf numFmtId="0" fontId="16" fillId="3" borderId="46" xfId="37" applyFill="1" applyBorder="1"/>
    <xf numFmtId="4" fontId="16" fillId="7" borderId="47" xfId="37" applyNumberFormat="1" applyFill="1" applyBorder="1"/>
    <xf numFmtId="4" fontId="16" fillId="3" borderId="48" xfId="37" applyNumberFormat="1" applyFill="1" applyBorder="1"/>
    <xf numFmtId="4" fontId="16" fillId="3" borderId="8" xfId="37" applyNumberFormat="1" applyFill="1" applyBorder="1"/>
    <xf numFmtId="0" fontId="16" fillId="0" borderId="8" xfId="37" applyBorder="1"/>
    <xf numFmtId="4" fontId="25" fillId="8" borderId="49" xfId="37" applyNumberFormat="1" applyFont="1" applyFill="1" applyBorder="1"/>
    <xf numFmtId="4" fontId="25" fillId="0" borderId="50" xfId="37" applyNumberFormat="1" applyFont="1" applyBorder="1"/>
    <xf numFmtId="4" fontId="25" fillId="0" borderId="37" xfId="37" applyNumberFormat="1" applyFont="1" applyBorder="1"/>
    <xf numFmtId="4" fontId="25" fillId="8" borderId="44" xfId="37" applyNumberFormat="1" applyFont="1" applyFill="1" applyBorder="1"/>
    <xf numFmtId="4" fontId="25" fillId="0" borderId="45" xfId="37" applyNumberFormat="1" applyFont="1" applyBorder="1"/>
    <xf numFmtId="4" fontId="25" fillId="0" borderId="0" xfId="37" applyNumberFormat="1" applyFont="1"/>
    <xf numFmtId="4" fontId="25" fillId="0" borderId="51" xfId="37" applyNumberFormat="1" applyFont="1" applyBorder="1"/>
    <xf numFmtId="4" fontId="25" fillId="0" borderId="52" xfId="37" applyNumberFormat="1" applyFont="1" applyBorder="1" applyAlignment="1">
      <alignment horizontal="right"/>
    </xf>
    <xf numFmtId="0" fontId="28" fillId="0" borderId="0" xfId="36" applyFont="1"/>
    <xf numFmtId="0" fontId="2" fillId="0" borderId="8" xfId="36" applyBorder="1"/>
    <xf numFmtId="0" fontId="2" fillId="0" borderId="0" xfId="39" applyAlignment="1" applyProtection="1">
      <alignment vertical="center"/>
      <protection locked="0"/>
    </xf>
    <xf numFmtId="0" fontId="33" fillId="0" borderId="70" xfId="39" applyFont="1" applyBorder="1" applyAlignment="1">
      <alignment horizontal="centerContinuous" vertical="center"/>
    </xf>
    <xf numFmtId="0" fontId="9" fillId="0" borderId="71" xfId="39" applyFont="1" applyBorder="1" applyAlignment="1">
      <alignment horizontal="centerContinuous" vertical="center"/>
    </xf>
    <xf numFmtId="0" fontId="11" fillId="0" borderId="71" xfId="39" applyFont="1" applyBorder="1" applyAlignment="1">
      <alignment horizontal="centerContinuous" vertical="center"/>
    </xf>
    <xf numFmtId="0" fontId="9" fillId="0" borderId="72" xfId="39" applyFont="1" applyBorder="1" applyAlignment="1">
      <alignment horizontal="centerContinuous" vertical="center"/>
    </xf>
    <xf numFmtId="0" fontId="9" fillId="0" borderId="0" xfId="39" applyFont="1" applyAlignment="1" applyProtection="1">
      <alignment vertical="center"/>
      <protection locked="0"/>
    </xf>
    <xf numFmtId="0" fontId="12" fillId="0" borderId="56" xfId="39" applyFont="1" applyBorder="1" applyAlignment="1" applyProtection="1">
      <alignment vertical="center"/>
      <protection locked="0"/>
    </xf>
    <xf numFmtId="0" fontId="12" fillId="0" borderId="56" xfId="39" applyFont="1" applyBorder="1" applyAlignment="1">
      <alignment vertical="center"/>
    </xf>
    <xf numFmtId="0" fontId="12" fillId="0" borderId="76" xfId="39" applyFont="1" applyBorder="1" applyAlignment="1" applyProtection="1">
      <alignment vertical="center"/>
      <protection locked="0"/>
    </xf>
    <xf numFmtId="0" fontId="12" fillId="0" borderId="0" xfId="39" applyFont="1" applyAlignment="1" applyProtection="1">
      <alignment vertical="center"/>
      <protection locked="0"/>
    </xf>
    <xf numFmtId="0" fontId="12" fillId="0" borderId="77" xfId="39" applyFont="1" applyBorder="1" applyAlignment="1">
      <alignment horizontal="left" vertical="center"/>
    </xf>
    <xf numFmtId="0" fontId="12" fillId="0" borderId="0" xfId="39" applyFont="1" applyAlignment="1">
      <alignment horizontal="left" vertical="center"/>
    </xf>
    <xf numFmtId="0" fontId="12" fillId="0" borderId="0" xfId="39" applyFont="1" applyAlignment="1">
      <alignment vertical="center"/>
    </xf>
    <xf numFmtId="0" fontId="12" fillId="0" borderId="78" xfId="39" applyFont="1" applyBorder="1" applyAlignment="1" applyProtection="1">
      <alignment horizontal="left" vertical="center"/>
      <protection locked="0"/>
    </xf>
    <xf numFmtId="0" fontId="12" fillId="0" borderId="78" xfId="39" applyFont="1" applyBorder="1" applyAlignment="1" applyProtection="1">
      <alignment vertical="center"/>
      <protection locked="0"/>
    </xf>
    <xf numFmtId="17" fontId="12" fillId="0" borderId="78" xfId="39" applyNumberFormat="1" applyFont="1" applyBorder="1" applyAlignment="1" applyProtection="1">
      <alignment horizontal="left" vertical="center"/>
      <protection locked="0"/>
    </xf>
    <xf numFmtId="0" fontId="12" fillId="0" borderId="0" xfId="39" applyFont="1" applyAlignment="1" applyProtection="1">
      <alignment horizontal="right" vertical="center"/>
      <protection locked="0"/>
    </xf>
    <xf numFmtId="0" fontId="12" fillId="0" borderId="78" xfId="39" applyFont="1" applyBorder="1" applyAlignment="1" applyProtection="1">
      <alignment horizontal="center" vertical="center"/>
      <protection locked="0"/>
    </xf>
    <xf numFmtId="0" fontId="12" fillId="0" borderId="0" xfId="39" applyFont="1" applyAlignment="1" applyProtection="1">
      <alignment horizontal="left" vertical="center"/>
      <protection locked="0"/>
    </xf>
    <xf numFmtId="0" fontId="12" fillId="0" borderId="79" xfId="39" applyFont="1" applyBorder="1" applyAlignment="1">
      <alignment vertical="center"/>
    </xf>
    <xf numFmtId="0" fontId="12" fillId="0" borderId="71" xfId="39" applyFont="1" applyBorder="1" applyAlignment="1">
      <alignment vertical="center"/>
    </xf>
    <xf numFmtId="0" fontId="12" fillId="0" borderId="71" xfId="39" applyFont="1" applyBorder="1" applyAlignment="1" applyProtection="1">
      <alignment vertical="center"/>
      <protection locked="0"/>
    </xf>
    <xf numFmtId="0" fontId="12" fillId="0" borderId="80" xfId="39" applyFont="1" applyBorder="1" applyAlignment="1" applyProtection="1">
      <alignment horizontal="center" vertical="center"/>
      <protection locked="0"/>
    </xf>
    <xf numFmtId="0" fontId="34" fillId="0" borderId="74" xfId="39" applyFont="1" applyBorder="1" applyAlignment="1">
      <alignment horizontal="right" vertical="center"/>
    </xf>
    <xf numFmtId="0" fontId="34" fillId="0" borderId="56" xfId="39" applyFont="1" applyBorder="1" applyAlignment="1">
      <alignment vertical="center"/>
    </xf>
    <xf numFmtId="0" fontId="12" fillId="0" borderId="81" xfId="39" applyFont="1" applyBorder="1" applyAlignment="1" applyProtection="1">
      <alignment horizontal="center" vertical="center"/>
      <protection locked="0"/>
    </xf>
    <xf numFmtId="0" fontId="12" fillId="0" borderId="77" xfId="39" applyFont="1" applyBorder="1" applyAlignment="1">
      <alignment vertical="center"/>
    </xf>
    <xf numFmtId="0" fontId="12" fillId="0" borderId="53" xfId="39" applyFont="1" applyBorder="1" applyAlignment="1">
      <alignment vertical="center"/>
    </xf>
    <xf numFmtId="0" fontId="12" fillId="0" borderId="53" xfId="39" applyFont="1" applyBorder="1" applyAlignment="1" applyProtection="1">
      <alignment vertical="center"/>
      <protection locked="0"/>
    </xf>
    <xf numFmtId="4" fontId="34" fillId="9" borderId="10" xfId="39" applyNumberFormat="1" applyFont="1" applyFill="1" applyBorder="1" applyAlignment="1" applyProtection="1">
      <alignment vertical="center"/>
      <protection locked="0"/>
    </xf>
    <xf numFmtId="4" fontId="12" fillId="9" borderId="10" xfId="39" applyNumberFormat="1" applyFont="1" applyFill="1" applyBorder="1" applyAlignment="1" applyProtection="1">
      <alignment vertical="center"/>
      <protection locked="0"/>
    </xf>
    <xf numFmtId="0" fontId="12" fillId="0" borderId="82" xfId="39" applyFont="1" applyBorder="1" applyAlignment="1">
      <alignment vertical="center"/>
    </xf>
    <xf numFmtId="0" fontId="12" fillId="0" borderId="82" xfId="39" applyFont="1" applyBorder="1" applyAlignment="1" applyProtection="1">
      <alignment vertical="center"/>
      <protection locked="0"/>
    </xf>
    <xf numFmtId="4" fontId="12" fillId="0" borderId="10" xfId="39" applyNumberFormat="1" applyFont="1" applyBorder="1" applyAlignment="1">
      <alignment vertical="center"/>
    </xf>
    <xf numFmtId="9" fontId="12" fillId="9" borderId="53" xfId="39" applyNumberFormat="1" applyFont="1" applyFill="1" applyBorder="1" applyAlignment="1" applyProtection="1">
      <alignment vertical="center"/>
      <protection locked="0"/>
    </xf>
    <xf numFmtId="0" fontId="34" fillId="0" borderId="77" xfId="39" applyFont="1" applyBorder="1" applyAlignment="1">
      <alignment vertical="center"/>
    </xf>
    <xf numFmtId="0" fontId="34" fillId="0" borderId="82" xfId="39" applyFont="1" applyBorder="1" applyAlignment="1">
      <alignment vertical="center"/>
    </xf>
    <xf numFmtId="0" fontId="34" fillId="0" borderId="82" xfId="39" applyFont="1" applyBorder="1" applyAlignment="1" applyProtection="1">
      <alignment vertical="center"/>
      <protection locked="0"/>
    </xf>
    <xf numFmtId="4" fontId="34" fillId="0" borderId="10" xfId="39" applyNumberFormat="1" applyFont="1" applyBorder="1" applyAlignment="1">
      <alignment vertical="center"/>
    </xf>
    <xf numFmtId="0" fontId="34" fillId="0" borderId="0" xfId="39" applyFont="1" applyAlignment="1" applyProtection="1">
      <alignment vertical="center"/>
      <protection locked="0"/>
    </xf>
    <xf numFmtId="4" fontId="34" fillId="0" borderId="0" xfId="39" applyNumberFormat="1" applyFont="1" applyAlignment="1" applyProtection="1">
      <alignment vertical="center"/>
      <protection locked="0"/>
    </xf>
    <xf numFmtId="0" fontId="34" fillId="0" borderId="79" xfId="39" applyFont="1" applyBorder="1" applyAlignment="1">
      <alignment vertical="center"/>
    </xf>
    <xf numFmtId="0" fontId="34" fillId="0" borderId="71" xfId="39" applyFont="1" applyBorder="1" applyAlignment="1">
      <alignment vertical="center"/>
    </xf>
    <xf numFmtId="0" fontId="34" fillId="0" borderId="71" xfId="39" applyFont="1" applyBorder="1" applyAlignment="1" applyProtection="1">
      <alignment vertical="center"/>
      <protection locked="0"/>
    </xf>
    <xf numFmtId="4" fontId="34" fillId="0" borderId="83" xfId="39" applyNumberFormat="1" applyFont="1" applyBorder="1" applyAlignment="1">
      <alignment vertical="center"/>
    </xf>
    <xf numFmtId="0" fontId="34" fillId="0" borderId="77" xfId="39" applyFont="1" applyBorder="1" applyAlignment="1">
      <alignment horizontal="right" vertical="center"/>
    </xf>
    <xf numFmtId="0" fontId="34" fillId="0" borderId="0" xfId="39" applyFont="1" applyAlignment="1">
      <alignment vertical="center"/>
    </xf>
    <xf numFmtId="0" fontId="34" fillId="0" borderId="84" xfId="39" applyFont="1" applyBorder="1" applyAlignment="1">
      <alignment horizontal="center" vertical="center"/>
    </xf>
    <xf numFmtId="0" fontId="34" fillId="0" borderId="57" xfId="39" applyFont="1" applyBorder="1" applyAlignment="1">
      <alignment horizontal="center" vertical="center"/>
    </xf>
    <xf numFmtId="0" fontId="34" fillId="0" borderId="85" xfId="39" applyFont="1" applyBorder="1" applyAlignment="1">
      <alignment horizontal="center" vertical="center"/>
    </xf>
    <xf numFmtId="0" fontId="34" fillId="0" borderId="86" xfId="39" applyFont="1" applyBorder="1" applyAlignment="1">
      <alignment horizontal="center" vertical="center"/>
    </xf>
    <xf numFmtId="0" fontId="34" fillId="0" borderId="53" xfId="39" applyFont="1" applyBorder="1" applyAlignment="1">
      <alignment horizontal="center" vertical="center"/>
    </xf>
    <xf numFmtId="0" fontId="34" fillId="0" borderId="87" xfId="39" applyFont="1" applyBorder="1" applyAlignment="1">
      <alignment horizontal="center" vertical="center"/>
    </xf>
    <xf numFmtId="4" fontId="12" fillId="9" borderId="30" xfId="39" applyNumberFormat="1" applyFont="1" applyFill="1" applyBorder="1" applyAlignment="1" applyProtection="1">
      <alignment vertical="center"/>
      <protection locked="0"/>
    </xf>
    <xf numFmtId="4" fontId="12" fillId="9" borderId="88" xfId="39" applyNumberFormat="1" applyFont="1" applyFill="1" applyBorder="1" applyAlignment="1" applyProtection="1">
      <alignment vertical="center"/>
      <protection locked="0"/>
    </xf>
    <xf numFmtId="4" fontId="12" fillId="0" borderId="61" xfId="39" applyNumberFormat="1" applyFont="1" applyBorder="1" applyAlignment="1">
      <alignment vertical="center"/>
    </xf>
    <xf numFmtId="4" fontId="12" fillId="0" borderId="60" xfId="39" applyNumberFormat="1" applyFont="1" applyBorder="1" applyAlignment="1">
      <alignment vertical="center"/>
    </xf>
    <xf numFmtId="4" fontId="12" fillId="9" borderId="89" xfId="39" applyNumberFormat="1" applyFont="1" applyFill="1" applyBorder="1" applyAlignment="1">
      <alignment vertical="center"/>
    </xf>
    <xf numFmtId="0" fontId="34" fillId="0" borderId="40" xfId="39" applyFont="1" applyBorder="1" applyAlignment="1">
      <alignment vertical="center"/>
    </xf>
    <xf numFmtId="0" fontId="34" fillId="0" borderId="43" xfId="39" applyFont="1" applyBorder="1" applyAlignment="1">
      <alignment vertical="center"/>
    </xf>
    <xf numFmtId="4" fontId="34" fillId="0" borderId="39" xfId="39" applyNumberFormat="1" applyFont="1" applyBorder="1" applyAlignment="1">
      <alignment vertical="center"/>
    </xf>
    <xf numFmtId="4" fontId="34" fillId="0" borderId="43" xfId="39" applyNumberFormat="1" applyFont="1" applyBorder="1" applyAlignment="1">
      <alignment vertical="center"/>
    </xf>
    <xf numFmtId="4" fontId="34" fillId="0" borderId="90" xfId="39" applyNumberFormat="1" applyFont="1" applyBorder="1" applyAlignment="1">
      <alignment vertical="center"/>
    </xf>
    <xf numFmtId="4" fontId="12" fillId="0" borderId="2" xfId="39" applyNumberFormat="1" applyFont="1" applyBorder="1" applyAlignment="1">
      <alignment vertical="center"/>
    </xf>
    <xf numFmtId="4" fontId="12" fillId="9" borderId="7" xfId="39" applyNumberFormat="1" applyFont="1" applyFill="1" applyBorder="1" applyAlignment="1" applyProtection="1">
      <alignment vertical="center"/>
      <protection locked="0"/>
    </xf>
    <xf numFmtId="4" fontId="12" fillId="9" borderId="91" xfId="39" applyNumberFormat="1" applyFont="1" applyFill="1" applyBorder="1" applyAlignment="1" applyProtection="1">
      <alignment vertical="center"/>
      <protection locked="0"/>
    </xf>
    <xf numFmtId="4" fontId="12" fillId="0" borderId="0" xfId="39" applyNumberFormat="1" applyFont="1" applyAlignment="1" applyProtection="1">
      <alignment vertical="center"/>
      <protection locked="0"/>
    </xf>
    <xf numFmtId="0" fontId="12" fillId="0" borderId="92" xfId="39" applyFont="1" applyBorder="1" applyAlignment="1">
      <alignment vertical="center"/>
    </xf>
    <xf numFmtId="0" fontId="12" fillId="0" borderId="59" xfId="39" applyFont="1" applyBorder="1" applyAlignment="1">
      <alignment vertical="center"/>
    </xf>
    <xf numFmtId="0" fontId="12" fillId="0" borderId="84" xfId="39" applyFont="1" applyBorder="1" applyAlignment="1">
      <alignment vertical="center"/>
    </xf>
    <xf numFmtId="0" fontId="12" fillId="0" borderId="93" xfId="39" applyFont="1" applyBorder="1" applyAlignment="1">
      <alignment vertical="center"/>
    </xf>
    <xf numFmtId="44" fontId="12" fillId="0" borderId="0" xfId="39" applyNumberFormat="1" applyFont="1" applyAlignment="1" applyProtection="1">
      <alignment vertical="center"/>
      <protection locked="0"/>
    </xf>
    <xf numFmtId="10" fontId="12" fillId="0" borderId="10" xfId="39" applyNumberFormat="1" applyFont="1" applyBorder="1" applyAlignment="1">
      <alignment vertical="center"/>
    </xf>
    <xf numFmtId="10" fontId="12" fillId="0" borderId="30" xfId="39" applyNumberFormat="1" applyFont="1" applyBorder="1" applyAlignment="1">
      <alignment vertical="center"/>
    </xf>
    <xf numFmtId="10" fontId="12" fillId="0" borderId="91" xfId="39" applyNumberFormat="1" applyFont="1" applyBorder="1" applyAlignment="1">
      <alignment vertical="center"/>
    </xf>
    <xf numFmtId="0" fontId="34" fillId="0" borderId="94" xfId="39" applyFont="1" applyBorder="1" applyAlignment="1">
      <alignment horizontal="right" vertical="center"/>
    </xf>
    <xf numFmtId="0" fontId="34" fillId="0" borderId="92" xfId="39" applyFont="1" applyBorder="1" applyAlignment="1">
      <alignment vertical="center"/>
    </xf>
    <xf numFmtId="0" fontId="12" fillId="0" borderId="92" xfId="39" applyFont="1" applyBorder="1" applyAlignment="1" applyProtection="1">
      <alignment vertical="center"/>
      <protection locked="0"/>
    </xf>
    <xf numFmtId="0" fontId="12" fillId="0" borderId="0" xfId="39" applyFont="1" applyAlignment="1">
      <alignment horizontal="center" vertical="center"/>
    </xf>
    <xf numFmtId="0" fontId="12" fillId="0" borderId="78" xfId="39" applyFont="1" applyBorder="1" applyAlignment="1">
      <alignment horizontal="center" vertical="center"/>
    </xf>
    <xf numFmtId="171" fontId="34" fillId="9" borderId="10" xfId="39" applyNumberFormat="1" applyFont="1" applyFill="1" applyBorder="1" applyAlignment="1" applyProtection="1">
      <alignment horizontal="center" vertical="center"/>
      <protection locked="0"/>
    </xf>
    <xf numFmtId="0" fontId="35" fillId="2" borderId="95" xfId="35" applyFont="1" applyFill="1" applyBorder="1" applyAlignment="1" applyProtection="1">
      <alignment vertical="center"/>
    </xf>
    <xf numFmtId="0" fontId="36" fillId="2" borderId="95" xfId="35" applyFont="1" applyFill="1" applyBorder="1" applyAlignment="1" applyProtection="1">
      <alignment vertical="center"/>
    </xf>
    <xf numFmtId="0" fontId="37" fillId="0" borderId="30" xfId="40" applyFont="1" applyBorder="1" applyAlignment="1">
      <alignment horizontal="center" vertical="center"/>
    </xf>
    <xf numFmtId="0" fontId="36" fillId="2" borderId="96" xfId="35" applyFont="1" applyFill="1" applyBorder="1" applyAlignment="1" applyProtection="1">
      <alignment vertical="center"/>
    </xf>
    <xf numFmtId="4" fontId="38" fillId="2" borderId="36" xfId="35" applyNumberFormat="1" applyFont="1" applyFill="1" applyAlignment="1" applyProtection="1">
      <alignment vertical="center"/>
    </xf>
    <xf numFmtId="4" fontId="38" fillId="2" borderId="97" xfId="35" applyNumberFormat="1" applyFont="1" applyFill="1" applyBorder="1" applyAlignment="1" applyProtection="1">
      <alignment vertical="center"/>
    </xf>
    <xf numFmtId="4" fontId="12" fillId="0" borderId="30" xfId="39" applyNumberFormat="1" applyFont="1" applyBorder="1" applyAlignment="1">
      <alignment vertical="center"/>
    </xf>
    <xf numFmtId="4" fontId="12" fillId="11" borderId="10" xfId="39" applyNumberFormat="1" applyFont="1" applyFill="1" applyBorder="1" applyAlignment="1" applyProtection="1">
      <alignment vertical="center"/>
      <protection locked="0"/>
    </xf>
    <xf numFmtId="4" fontId="12" fillId="11" borderId="106" xfId="39" applyNumberFormat="1" applyFont="1" applyFill="1" applyBorder="1" applyAlignment="1" applyProtection="1">
      <alignment vertical="center"/>
      <protection locked="0"/>
    </xf>
    <xf numFmtId="0" fontId="40" fillId="2" borderId="107" xfId="35" applyFont="1" applyFill="1" applyBorder="1" applyAlignment="1" applyProtection="1">
      <alignment vertical="center"/>
    </xf>
    <xf numFmtId="1" fontId="34" fillId="9" borderId="10" xfId="39" applyNumberFormat="1" applyFont="1" applyFill="1" applyBorder="1" applyAlignment="1" applyProtection="1">
      <alignment horizontal="center" vertical="center"/>
      <protection locked="0"/>
    </xf>
    <xf numFmtId="172" fontId="34" fillId="0" borderId="10" xfId="39" applyNumberFormat="1" applyFont="1" applyBorder="1" applyAlignment="1">
      <alignment horizontal="center" vertical="center"/>
    </xf>
    <xf numFmtId="4" fontId="12" fillId="9" borderId="106" xfId="39" applyNumberFormat="1" applyFont="1" applyFill="1" applyBorder="1" applyAlignment="1" applyProtection="1">
      <alignment vertical="center"/>
      <protection locked="0"/>
    </xf>
    <xf numFmtId="0" fontId="40" fillId="2" borderId="0" xfId="35" applyFont="1" applyFill="1" applyBorder="1" applyAlignment="1" applyProtection="1">
      <alignment vertical="center"/>
    </xf>
    <xf numFmtId="171" fontId="34" fillId="0" borderId="0" xfId="39" applyNumberFormat="1" applyFont="1" applyAlignment="1" applyProtection="1">
      <alignment horizontal="center" vertical="center"/>
      <protection locked="0"/>
    </xf>
    <xf numFmtId="0" fontId="36" fillId="2" borderId="0" xfId="35" applyFont="1" applyFill="1" applyBorder="1" applyAlignment="1" applyProtection="1">
      <alignment horizontal="center" vertical="center"/>
    </xf>
    <xf numFmtId="164" fontId="38" fillId="2" borderId="0" xfId="35" applyNumberFormat="1" applyFont="1" applyFill="1" applyBorder="1" applyAlignment="1" applyProtection="1">
      <alignment horizontal="center" vertical="center"/>
    </xf>
    <xf numFmtId="1" fontId="34" fillId="0" borderId="0" xfId="39" applyNumberFormat="1" applyFont="1" applyAlignment="1" applyProtection="1">
      <alignment horizontal="center" vertical="center"/>
      <protection locked="0"/>
    </xf>
    <xf numFmtId="172" fontId="34" fillId="0" borderId="25" xfId="39" applyNumberFormat="1" applyFont="1" applyBorder="1" applyAlignment="1">
      <alignment horizontal="center" vertical="center"/>
    </xf>
    <xf numFmtId="0" fontId="37" fillId="0" borderId="108" xfId="40" applyFont="1" applyBorder="1" applyAlignment="1">
      <alignment horizontal="left" vertical="center"/>
    </xf>
    <xf numFmtId="0" fontId="12" fillId="0" borderId="109" xfId="39" applyFont="1" applyBorder="1" applyAlignment="1">
      <alignment vertical="center"/>
    </xf>
    <xf numFmtId="0" fontId="12" fillId="0" borderId="110" xfId="39" applyFont="1" applyBorder="1" applyAlignment="1">
      <alignment vertical="center"/>
    </xf>
    <xf numFmtId="0" fontId="41" fillId="0" borderId="77" xfId="39" applyFont="1" applyBorder="1" applyAlignment="1">
      <alignment vertical="center"/>
    </xf>
    <xf numFmtId="0" fontId="41" fillId="0" borderId="0" xfId="39" applyFont="1" applyAlignment="1">
      <alignment vertical="center"/>
    </xf>
    <xf numFmtId="0" fontId="41" fillId="0" borderId="82" xfId="39" applyFont="1" applyBorder="1" applyAlignment="1">
      <alignment vertical="center"/>
    </xf>
    <xf numFmtId="4" fontId="41" fillId="0" borderId="60" xfId="39" applyNumberFormat="1" applyFont="1" applyBorder="1" applyAlignment="1">
      <alignment vertical="center"/>
    </xf>
    <xf numFmtId="4" fontId="41" fillId="9" borderId="61" xfId="39" applyNumberFormat="1" applyFont="1" applyFill="1" applyBorder="1" applyAlignment="1" applyProtection="1">
      <alignment vertical="center"/>
      <protection locked="0"/>
    </xf>
    <xf numFmtId="4" fontId="41" fillId="9" borderId="112" xfId="39" applyNumberFormat="1" applyFont="1" applyFill="1" applyBorder="1" applyAlignment="1" applyProtection="1">
      <alignment vertical="center"/>
      <protection locked="0"/>
    </xf>
    <xf numFmtId="0" fontId="41" fillId="0" borderId="0" xfId="39" applyFont="1" applyAlignment="1" applyProtection="1">
      <alignment vertical="center"/>
      <protection locked="0"/>
    </xf>
    <xf numFmtId="4" fontId="12" fillId="0" borderId="26" xfId="39" applyNumberFormat="1" applyFont="1" applyBorder="1" applyAlignment="1">
      <alignment vertical="center"/>
    </xf>
    <xf numFmtId="4" fontId="12" fillId="0" borderId="3" xfId="39" applyNumberFormat="1" applyFont="1" applyBorder="1" applyAlignment="1">
      <alignment vertical="center"/>
    </xf>
    <xf numFmtId="4" fontId="12" fillId="0" borderId="113" xfId="39" applyNumberFormat="1" applyFont="1" applyBorder="1" applyAlignment="1">
      <alignment vertical="center"/>
    </xf>
    <xf numFmtId="4" fontId="34" fillId="12" borderId="39" xfId="39" applyNumberFormat="1" applyFont="1" applyFill="1" applyBorder="1" applyAlignment="1">
      <alignment vertical="center"/>
    </xf>
    <xf numFmtId="4" fontId="12" fillId="13" borderId="114" xfId="39" applyNumberFormat="1" applyFont="1" applyFill="1" applyBorder="1" applyAlignment="1">
      <alignment vertical="center"/>
    </xf>
    <xf numFmtId="4" fontId="12" fillId="0" borderId="82" xfId="39" applyNumberFormat="1" applyFont="1" applyBorder="1" applyAlignment="1">
      <alignment vertical="center"/>
    </xf>
    <xf numFmtId="4" fontId="12" fillId="14" borderId="2" xfId="39" applyNumberFormat="1" applyFont="1" applyFill="1" applyBorder="1" applyAlignment="1">
      <alignment vertical="center"/>
    </xf>
    <xf numFmtId="0" fontId="42" fillId="2" borderId="115" xfId="39" applyFont="1" applyFill="1" applyBorder="1" applyAlignment="1">
      <alignment vertical="center"/>
    </xf>
    <xf numFmtId="0" fontId="43" fillId="0" borderId="116" xfId="39" applyFont="1" applyBorder="1" applyAlignment="1">
      <alignment vertical="center"/>
    </xf>
    <xf numFmtId="0" fontId="34" fillId="0" borderId="117" xfId="39" applyFont="1" applyBorder="1" applyAlignment="1">
      <alignment vertical="center"/>
    </xf>
    <xf numFmtId="0" fontId="34" fillId="0" borderId="53" xfId="39" applyFont="1" applyBorder="1" applyAlignment="1">
      <alignment vertical="center"/>
    </xf>
    <xf numFmtId="4" fontId="34" fillId="0" borderId="0" xfId="39" applyNumberFormat="1" applyFont="1" applyAlignment="1">
      <alignment vertical="center"/>
    </xf>
    <xf numFmtId="173" fontId="34" fillId="12" borderId="10" xfId="39" applyNumberFormat="1" applyFont="1" applyFill="1" applyBorder="1" applyAlignment="1">
      <alignment vertical="center"/>
    </xf>
    <xf numFmtId="0" fontId="42" fillId="2" borderId="118" xfId="39" applyFont="1" applyFill="1" applyBorder="1" applyAlignment="1">
      <alignment vertical="center"/>
    </xf>
    <xf numFmtId="0" fontId="42" fillId="0" borderId="80" xfId="39" applyFont="1" applyBorder="1" applyAlignment="1">
      <alignment vertical="center"/>
    </xf>
    <xf numFmtId="0" fontId="12" fillId="0" borderId="119" xfId="39" applyFont="1" applyBorder="1" applyAlignment="1">
      <alignment vertical="center"/>
    </xf>
    <xf numFmtId="0" fontId="12" fillId="0" borderId="120" xfId="39" applyFont="1" applyBorder="1" applyAlignment="1">
      <alignment vertical="center"/>
    </xf>
    <xf numFmtId="0" fontId="43" fillId="0" borderId="120" xfId="39" applyFont="1" applyBorder="1" applyAlignment="1">
      <alignment vertical="center"/>
    </xf>
    <xf numFmtId="0" fontId="12" fillId="0" borderId="121" xfId="39" applyFont="1" applyBorder="1" applyAlignment="1">
      <alignment vertical="center"/>
    </xf>
    <xf numFmtId="0" fontId="12" fillId="0" borderId="77" xfId="39" applyFont="1" applyBorder="1" applyAlignment="1" applyProtection="1">
      <alignment vertical="center"/>
      <protection locked="0"/>
    </xf>
    <xf numFmtId="0" fontId="12" fillId="0" borderId="123" xfId="39" applyFont="1" applyBorder="1" applyAlignment="1">
      <alignment vertical="center"/>
    </xf>
    <xf numFmtId="0" fontId="12" fillId="0" borderId="78" xfId="39" applyFont="1" applyBorder="1" applyAlignment="1">
      <alignment vertical="center"/>
    </xf>
    <xf numFmtId="0" fontId="43" fillId="0" borderId="0" xfId="39" applyFont="1" applyAlignment="1">
      <alignment horizontal="left" vertical="center" wrapText="1"/>
    </xf>
    <xf numFmtId="0" fontId="43" fillId="0" borderId="0" xfId="39" applyFont="1" applyAlignment="1">
      <alignment vertical="center" wrapText="1"/>
    </xf>
    <xf numFmtId="0" fontId="12" fillId="0" borderId="37" xfId="39" applyFont="1" applyBorder="1" applyAlignment="1">
      <alignment vertical="center"/>
    </xf>
    <xf numFmtId="0" fontId="43" fillId="0" borderId="0" xfId="39" applyFont="1" applyAlignment="1">
      <alignment horizontal="left" vertical="top" wrapText="1"/>
    </xf>
    <xf numFmtId="0" fontId="12" fillId="0" borderId="0" xfId="39" applyFont="1" applyAlignment="1">
      <alignment horizontal="left" vertical="top"/>
    </xf>
    <xf numFmtId="0" fontId="12" fillId="0" borderId="37" xfId="39" applyFont="1" applyBorder="1" applyAlignment="1">
      <alignment horizontal="left" vertical="top"/>
    </xf>
    <xf numFmtId="0" fontId="12" fillId="0" borderId="124" xfId="39" applyFont="1" applyBorder="1" applyAlignment="1">
      <alignment vertical="center"/>
    </xf>
    <xf numFmtId="0" fontId="12" fillId="0" borderId="125" xfId="39" applyFont="1" applyBorder="1" applyAlignment="1">
      <alignment vertical="center"/>
    </xf>
    <xf numFmtId="0" fontId="43" fillId="0" borderId="127" xfId="39" applyFont="1" applyBorder="1" applyAlignment="1">
      <alignment horizontal="center" vertical="top"/>
    </xf>
    <xf numFmtId="0" fontId="12" fillId="0" borderId="37" xfId="39" applyFont="1" applyBorder="1" applyAlignment="1">
      <alignment horizontal="center" vertical="center"/>
    </xf>
    <xf numFmtId="0" fontId="12" fillId="0" borderId="0" xfId="39" applyFont="1" applyAlignment="1" applyProtection="1">
      <alignment horizontal="left" vertical="top"/>
      <protection locked="0"/>
    </xf>
    <xf numFmtId="0" fontId="12" fillId="0" borderId="128" xfId="39" applyFont="1" applyBorder="1" applyAlignment="1" applyProtection="1">
      <alignment vertical="center"/>
      <protection locked="0"/>
    </xf>
    <xf numFmtId="0" fontId="12" fillId="0" borderId="129" xfId="39" applyFont="1" applyBorder="1" applyAlignment="1">
      <alignment vertical="center"/>
    </xf>
    <xf numFmtId="0" fontId="43" fillId="0" borderId="129" xfId="39" applyFont="1" applyBorder="1" applyAlignment="1">
      <alignment horizontal="left" vertical="center"/>
    </xf>
    <xf numFmtId="0" fontId="12" fillId="0" borderId="129" xfId="39" applyFont="1" applyBorder="1" applyAlignment="1">
      <alignment horizontal="center" vertical="center"/>
    </xf>
    <xf numFmtId="0" fontId="43" fillId="0" borderId="129" xfId="39" applyFont="1" applyBorder="1" applyAlignment="1">
      <alignment horizontal="center" vertical="center"/>
    </xf>
    <xf numFmtId="0" fontId="43" fillId="0" borderId="0" xfId="39" applyFont="1" applyAlignment="1">
      <alignment horizontal="left" vertical="center"/>
    </xf>
    <xf numFmtId="0" fontId="12" fillId="0" borderId="37" xfId="39" applyFont="1" applyBorder="1" applyAlignment="1" applyProtection="1">
      <alignment vertical="center"/>
      <protection locked="0"/>
    </xf>
    <xf numFmtId="0" fontId="43" fillId="0" borderId="0" xfId="39" applyFont="1" applyAlignment="1">
      <alignment horizontal="center" vertical="center" wrapText="1"/>
    </xf>
    <xf numFmtId="0" fontId="12" fillId="0" borderId="124" xfId="39" applyFont="1" applyBorder="1" applyAlignment="1">
      <alignment horizontal="center" vertical="center"/>
    </xf>
    <xf numFmtId="0" fontId="43" fillId="0" borderId="78" xfId="39" applyFont="1" applyBorder="1" applyAlignment="1">
      <alignment horizontal="center" vertical="top"/>
    </xf>
    <xf numFmtId="0" fontId="12" fillId="0" borderId="130" xfId="39" applyFont="1" applyBorder="1" applyAlignment="1">
      <alignment vertical="center"/>
    </xf>
    <xf numFmtId="0" fontId="12" fillId="0" borderId="131" xfId="39" applyFont="1" applyBorder="1" applyAlignment="1">
      <alignment horizontal="left" vertical="top"/>
    </xf>
    <xf numFmtId="0" fontId="12" fillId="0" borderId="132" xfId="39" applyFont="1" applyBorder="1" applyAlignment="1">
      <alignment horizontal="center" vertical="center"/>
    </xf>
    <xf numFmtId="0" fontId="42" fillId="0" borderId="123" xfId="39" applyFont="1" applyBorder="1" applyAlignment="1">
      <alignment horizontal="centerContinuous" vertical="center"/>
    </xf>
    <xf numFmtId="0" fontId="34" fillId="0" borderId="37" xfId="39" applyFont="1" applyBorder="1" applyAlignment="1">
      <alignment horizontal="left" vertical="top"/>
    </xf>
    <xf numFmtId="0" fontId="12" fillId="0" borderId="133" xfId="39" applyFont="1" applyBorder="1" applyAlignment="1" applyProtection="1">
      <alignment vertical="center"/>
      <protection locked="0"/>
    </xf>
    <xf numFmtId="0" fontId="12" fillId="0" borderId="126" xfId="39" applyFont="1" applyBorder="1" applyAlignment="1">
      <alignment vertical="center"/>
    </xf>
    <xf numFmtId="0" fontId="43" fillId="0" borderId="126" xfId="39" applyFont="1" applyBorder="1" applyAlignment="1">
      <alignment horizontal="left" vertical="center"/>
    </xf>
    <xf numFmtId="0" fontId="12" fillId="0" borderId="126" xfId="39" applyFont="1" applyBorder="1" applyAlignment="1">
      <alignment horizontal="center" vertical="center"/>
    </xf>
    <xf numFmtId="0" fontId="43" fillId="0" borderId="126" xfId="39" applyFont="1" applyBorder="1" applyAlignment="1">
      <alignment horizontal="center" vertical="center"/>
    </xf>
    <xf numFmtId="0" fontId="34" fillId="0" borderId="126" xfId="39" applyFont="1" applyBorder="1" applyAlignment="1">
      <alignment horizontal="left" vertical="top"/>
    </xf>
    <xf numFmtId="0" fontId="12" fillId="0" borderId="126" xfId="39" applyFont="1" applyBorder="1" applyAlignment="1">
      <alignment horizontal="left" vertical="top"/>
    </xf>
    <xf numFmtId="0" fontId="30" fillId="0" borderId="0" xfId="39" applyFont="1" applyAlignment="1">
      <alignment vertical="center"/>
    </xf>
    <xf numFmtId="0" fontId="34" fillId="0" borderId="10" xfId="39" applyFont="1" applyBorder="1" applyAlignment="1">
      <alignment vertical="center"/>
    </xf>
    <xf numFmtId="0" fontId="34" fillId="0" borderId="10" xfId="39" applyFont="1" applyBorder="1" applyAlignment="1">
      <alignment horizontal="right" vertical="center" wrapText="1"/>
    </xf>
    <xf numFmtId="0" fontId="34" fillId="0" borderId="10" xfId="39" applyFont="1" applyBorder="1" applyAlignment="1">
      <alignment vertical="center" wrapText="1"/>
    </xf>
    <xf numFmtId="0" fontId="12" fillId="0" borderId="2" xfId="39" applyFont="1" applyBorder="1" applyAlignment="1" applyProtection="1">
      <alignment vertical="center"/>
      <protection locked="0"/>
    </xf>
    <xf numFmtId="174" fontId="12" fillId="0" borderId="10" xfId="4" applyNumberFormat="1" applyFont="1" applyBorder="1" applyAlignment="1" applyProtection="1">
      <alignment vertical="center"/>
    </xf>
    <xf numFmtId="0" fontId="12" fillId="0" borderId="10" xfId="39" applyFont="1" applyBorder="1" applyAlignment="1" applyProtection="1">
      <alignment vertical="center"/>
      <protection locked="0"/>
    </xf>
    <xf numFmtId="0" fontId="12" fillId="0" borderId="54" xfId="39" applyFont="1" applyBorder="1" applyAlignment="1" applyProtection="1">
      <alignment vertical="center"/>
      <protection locked="0"/>
    </xf>
    <xf numFmtId="43" fontId="12" fillId="0" borderId="39" xfId="41" applyFont="1" applyBorder="1" applyAlignment="1" applyProtection="1">
      <alignment horizontal="center" vertical="center"/>
    </xf>
    <xf numFmtId="0" fontId="12" fillId="0" borderId="58" xfId="39" applyFont="1" applyBorder="1" applyAlignment="1" applyProtection="1">
      <alignment vertical="center"/>
      <protection locked="0"/>
    </xf>
    <xf numFmtId="4" fontId="41" fillId="0" borderId="0" xfId="39" applyNumberFormat="1" applyFont="1" applyAlignment="1" applyProtection="1">
      <alignment vertical="center"/>
      <protection locked="0"/>
    </xf>
    <xf numFmtId="168" fontId="6" fillId="0" borderId="10" xfId="0" applyNumberFormat="1" applyFont="1" applyBorder="1" applyAlignment="1">
      <alignment vertical="center"/>
    </xf>
    <xf numFmtId="167" fontId="6" fillId="0" borderId="10" xfId="0" applyNumberFormat="1" applyFont="1" applyBorder="1" applyAlignment="1">
      <alignment vertical="center"/>
    </xf>
    <xf numFmtId="0" fontId="45" fillId="0" borderId="5" xfId="0" applyFont="1" applyBorder="1" applyAlignment="1">
      <alignment vertical="center"/>
    </xf>
    <xf numFmtId="2" fontId="45" fillId="0" borderId="5" xfId="0" applyNumberFormat="1" applyFont="1" applyBorder="1" applyAlignment="1">
      <alignment vertical="center"/>
    </xf>
    <xf numFmtId="0" fontId="5" fillId="0" borderId="0" xfId="0" applyFont="1" applyAlignment="1">
      <alignment vertical="center"/>
    </xf>
    <xf numFmtId="0" fontId="5" fillId="0" borderId="30" xfId="0" applyFont="1" applyBorder="1" applyAlignment="1">
      <alignment horizontal="center" vertical="center" wrapText="1"/>
    </xf>
    <xf numFmtId="0" fontId="0" fillId="0" borderId="0" xfId="0" applyFont="1" applyAlignment="1">
      <alignment vertical="center"/>
    </xf>
    <xf numFmtId="0" fontId="5" fillId="0" borderId="4" xfId="0" applyFont="1" applyBorder="1" applyAlignment="1">
      <alignment vertical="center"/>
    </xf>
    <xf numFmtId="0" fontId="47" fillId="0" borderId="5" xfId="0" applyFont="1" applyBorder="1" applyAlignment="1">
      <alignment vertical="center"/>
    </xf>
    <xf numFmtId="0" fontId="5" fillId="0" borderId="6" xfId="0" applyFont="1" applyBorder="1" applyAlignment="1">
      <alignment vertical="center"/>
    </xf>
    <xf numFmtId="0" fontId="5" fillId="0" borderId="7" xfId="0" applyFont="1" applyBorder="1" applyAlignment="1">
      <alignment vertical="center"/>
    </xf>
    <xf numFmtId="0" fontId="6" fillId="0" borderId="8" xfId="0" applyFont="1" applyBorder="1" applyAlignment="1">
      <alignment vertical="center"/>
    </xf>
    <xf numFmtId="2" fontId="6" fillId="0" borderId="8" xfId="0" applyNumberFormat="1" applyFont="1" applyBorder="1" applyAlignment="1">
      <alignment vertical="center"/>
    </xf>
    <xf numFmtId="0" fontId="6" fillId="0" borderId="137" xfId="0" applyFont="1" applyBorder="1" applyAlignment="1">
      <alignment vertical="center"/>
    </xf>
    <xf numFmtId="2" fontId="0" fillId="0" borderId="0" xfId="0" applyNumberFormat="1" applyFont="1" applyAlignment="1">
      <alignment vertical="center"/>
    </xf>
    <xf numFmtId="0" fontId="6" fillId="2" borderId="1" xfId="0" applyFont="1" applyFill="1" applyBorder="1" applyAlignment="1">
      <alignment horizontal="center" vertical="center" wrapText="1"/>
    </xf>
    <xf numFmtId="0" fontId="6" fillId="2" borderId="1" xfId="0" applyFont="1" applyFill="1" applyBorder="1" applyAlignment="1">
      <alignment horizontal="center" vertical="center"/>
    </xf>
    <xf numFmtId="2" fontId="6" fillId="2" borderId="1" xfId="0" applyNumberFormat="1" applyFont="1" applyFill="1" applyBorder="1" applyAlignment="1">
      <alignment horizontal="center" vertical="center"/>
    </xf>
    <xf numFmtId="0" fontId="5" fillId="0" borderId="1" xfId="0" applyFont="1" applyBorder="1" applyAlignment="1">
      <alignment vertical="center"/>
    </xf>
    <xf numFmtId="2" fontId="5" fillId="0" borderId="1" xfId="0" applyNumberFormat="1" applyFont="1" applyBorder="1" applyAlignment="1">
      <alignment vertical="center"/>
    </xf>
    <xf numFmtId="0" fontId="2" fillId="0" borderId="3" xfId="0" applyFont="1" applyBorder="1" applyAlignment="1">
      <alignment vertical="center" wrapText="1"/>
    </xf>
    <xf numFmtId="0" fontId="48" fillId="0" borderId="3" xfId="0" applyFont="1" applyBorder="1" applyAlignment="1">
      <alignment vertical="center" wrapText="1"/>
    </xf>
    <xf numFmtId="2" fontId="2" fillId="0" borderId="3" xfId="0" applyNumberFormat="1" applyFont="1" applyBorder="1" applyAlignment="1">
      <alignment vertical="center" wrapText="1"/>
    </xf>
    <xf numFmtId="167" fontId="2" fillId="0" borderId="3" xfId="0" applyNumberFormat="1" applyFont="1" applyBorder="1" applyAlignment="1">
      <alignment vertical="center" wrapText="1"/>
    </xf>
    <xf numFmtId="0" fontId="2" fillId="0" borderId="0" xfId="0" applyFont="1" applyAlignment="1">
      <alignment vertical="center" wrapText="1"/>
    </xf>
    <xf numFmtId="0" fontId="2" fillId="0" borderId="3" xfId="0" applyFont="1" applyBorder="1" applyAlignment="1">
      <alignment vertical="center"/>
    </xf>
    <xf numFmtId="0" fontId="5" fillId="0" borderId="3" xfId="0" applyFont="1" applyBorder="1" applyAlignment="1">
      <alignment vertical="center" wrapText="1"/>
    </xf>
    <xf numFmtId="2" fontId="2" fillId="0" borderId="3" xfId="0" applyNumberFormat="1" applyFont="1" applyBorder="1" applyAlignment="1">
      <alignment vertical="center"/>
    </xf>
    <xf numFmtId="167" fontId="2" fillId="0" borderId="3" xfId="0" applyNumberFormat="1" applyFont="1" applyBorder="1" applyAlignment="1">
      <alignment vertical="center"/>
    </xf>
    <xf numFmtId="0" fontId="5" fillId="0" borderId="3" xfId="0" applyFont="1" applyBorder="1" applyAlignment="1">
      <alignment vertical="center"/>
    </xf>
    <xf numFmtId="4" fontId="2" fillId="0" borderId="3" xfId="0" applyNumberFormat="1" applyFont="1" applyBorder="1" applyAlignment="1">
      <alignment vertical="center"/>
    </xf>
    <xf numFmtId="3" fontId="2" fillId="0" borderId="3" xfId="0" applyNumberFormat="1" applyFont="1" applyBorder="1" applyAlignment="1">
      <alignment vertical="center"/>
    </xf>
    <xf numFmtId="0" fontId="49" fillId="0" borderId="3" xfId="0" applyFont="1" applyBorder="1" applyAlignment="1">
      <alignment vertical="center" wrapText="1"/>
    </xf>
    <xf numFmtId="0" fontId="5" fillId="0" borderId="5" xfId="0" applyFont="1" applyBorder="1" applyAlignment="1">
      <alignment vertical="center"/>
    </xf>
    <xf numFmtId="2" fontId="5" fillId="0" borderId="5" xfId="0" applyNumberFormat="1" applyFont="1" applyBorder="1" applyAlignment="1">
      <alignment vertical="center"/>
    </xf>
    <xf numFmtId="2" fontId="2" fillId="0" borderId="0" xfId="0" applyNumberFormat="1" applyFont="1" applyAlignment="1">
      <alignment vertical="center"/>
    </xf>
    <xf numFmtId="168" fontId="2" fillId="0" borderId="0" xfId="0" applyNumberFormat="1" applyFont="1" applyAlignment="1">
      <alignment vertical="center"/>
    </xf>
    <xf numFmtId="0" fontId="2" fillId="0" borderId="2" xfId="0" applyFont="1" applyBorder="1" applyAlignment="1">
      <alignment vertical="center"/>
    </xf>
    <xf numFmtId="2" fontId="2" fillId="0" borderId="2" xfId="0" applyNumberFormat="1" applyFont="1" applyBorder="1" applyAlignment="1">
      <alignment vertical="center"/>
    </xf>
    <xf numFmtId="168" fontId="2" fillId="0" borderId="2" xfId="0" applyNumberFormat="1" applyFont="1" applyBorder="1" applyAlignment="1">
      <alignment vertical="center"/>
    </xf>
    <xf numFmtId="168" fontId="5" fillId="0" borderId="10" xfId="0" applyNumberFormat="1" applyFont="1" applyBorder="1" applyAlignment="1">
      <alignment vertical="center"/>
    </xf>
    <xf numFmtId="168" fontId="5" fillId="0" borderId="6" xfId="0" applyNumberFormat="1" applyFont="1" applyBorder="1" applyAlignment="1">
      <alignment vertical="center"/>
    </xf>
    <xf numFmtId="0" fontId="5" fillId="0" borderId="8" xfId="0" applyFont="1" applyBorder="1" applyAlignment="1">
      <alignment vertical="center"/>
    </xf>
    <xf numFmtId="2" fontId="5" fillId="0" borderId="8" xfId="0" applyNumberFormat="1" applyFont="1" applyBorder="1" applyAlignment="1">
      <alignment vertical="center"/>
    </xf>
    <xf numFmtId="168" fontId="5" fillId="0" borderId="137" xfId="0" applyNumberFormat="1" applyFont="1" applyBorder="1" applyAlignment="1">
      <alignment vertical="center"/>
    </xf>
    <xf numFmtId="0" fontId="5" fillId="2" borderId="1" xfId="0" applyFont="1" applyFill="1" applyBorder="1" applyAlignment="1">
      <alignment horizontal="center" vertical="center" wrapText="1"/>
    </xf>
    <xf numFmtId="0" fontId="5" fillId="2" borderId="1" xfId="0" applyFont="1" applyFill="1" applyBorder="1" applyAlignment="1">
      <alignment horizontal="center" vertical="center"/>
    </xf>
    <xf numFmtId="2" fontId="5" fillId="2" borderId="1" xfId="0" applyNumberFormat="1" applyFont="1" applyFill="1" applyBorder="1" applyAlignment="1">
      <alignment horizontal="center" vertical="center"/>
    </xf>
    <xf numFmtId="168" fontId="5" fillId="2" borderId="1" xfId="0" applyNumberFormat="1" applyFont="1" applyFill="1" applyBorder="1" applyAlignment="1">
      <alignment horizontal="center" vertical="center"/>
    </xf>
    <xf numFmtId="168" fontId="5" fillId="0" borderId="1" xfId="0" applyNumberFormat="1" applyFont="1" applyBorder="1" applyAlignment="1">
      <alignment vertical="center"/>
    </xf>
    <xf numFmtId="168" fontId="2" fillId="0" borderId="3" xfId="0" applyNumberFormat="1" applyFont="1" applyBorder="1" applyAlignment="1">
      <alignment vertical="center" wrapText="1"/>
    </xf>
    <xf numFmtId="168" fontId="2" fillId="0" borderId="3" xfId="0" applyNumberFormat="1" applyFont="1" applyBorder="1" applyAlignment="1">
      <alignment vertical="center"/>
    </xf>
    <xf numFmtId="0" fontId="5" fillId="0" borderId="3" xfId="1" applyFont="1" applyBorder="1" applyAlignment="1">
      <alignment vertical="center"/>
    </xf>
    <xf numFmtId="0" fontId="2" fillId="0" borderId="3" xfId="1" applyFont="1" applyBorder="1" applyAlignment="1">
      <alignment vertical="center"/>
    </xf>
    <xf numFmtId="0" fontId="2" fillId="0" borderId="3" xfId="1" applyFont="1" applyBorder="1" applyAlignment="1">
      <alignment vertical="center" wrapText="1"/>
    </xf>
    <xf numFmtId="0" fontId="2" fillId="0" borderId="3" xfId="1" applyFont="1" applyFill="1" applyBorder="1" applyAlignment="1">
      <alignment vertical="center"/>
    </xf>
    <xf numFmtId="0" fontId="48" fillId="0" borderId="3" xfId="1" applyFont="1" applyBorder="1" applyAlignment="1">
      <alignment vertical="center" wrapText="1"/>
    </xf>
    <xf numFmtId="168" fontId="6" fillId="0" borderId="137" xfId="0" applyNumberFormat="1" applyFont="1" applyBorder="1" applyAlignment="1">
      <alignment vertical="center"/>
    </xf>
    <xf numFmtId="0" fontId="7" fillId="0" borderId="3" xfId="0" applyFont="1" applyBorder="1" applyAlignment="1">
      <alignment vertical="center"/>
    </xf>
    <xf numFmtId="168" fontId="6" fillId="2" borderId="1" xfId="0" applyNumberFormat="1" applyFont="1" applyFill="1" applyBorder="1" applyAlignment="1">
      <alignment horizontal="center" vertical="center"/>
    </xf>
    <xf numFmtId="168" fontId="2" fillId="0" borderId="1" xfId="0" applyNumberFormat="1" applyFont="1" applyBorder="1" applyAlignment="1">
      <alignment vertical="center"/>
    </xf>
    <xf numFmtId="167" fontId="5" fillId="0" borderId="6" xfId="0" applyNumberFormat="1" applyFont="1" applyBorder="1" applyAlignment="1">
      <alignment vertical="center"/>
    </xf>
    <xf numFmtId="167" fontId="5" fillId="0" borderId="137" xfId="0" applyNumberFormat="1" applyFont="1" applyBorder="1" applyAlignment="1">
      <alignment vertical="center"/>
    </xf>
    <xf numFmtId="167" fontId="2" fillId="0" borderId="0" xfId="0" applyNumberFormat="1" applyFont="1" applyAlignment="1">
      <alignment vertical="center"/>
    </xf>
    <xf numFmtId="167" fontId="5" fillId="2" borderId="1" xfId="0" applyNumberFormat="1" applyFont="1" applyFill="1" applyBorder="1" applyAlignment="1">
      <alignment horizontal="center" vertical="center"/>
    </xf>
    <xf numFmtId="167" fontId="2" fillId="0" borderId="1" xfId="0" applyNumberFormat="1" applyFont="1" applyBorder="1" applyAlignment="1">
      <alignment vertical="center"/>
    </xf>
    <xf numFmtId="167" fontId="5" fillId="0" borderId="1" xfId="0" applyNumberFormat="1" applyFont="1" applyBorder="1" applyAlignment="1">
      <alignment vertical="center"/>
    </xf>
    <xf numFmtId="0" fontId="52" fillId="0" borderId="3" xfId="0" applyFont="1" applyBorder="1" applyAlignment="1">
      <alignment vertical="center" wrapText="1"/>
    </xf>
    <xf numFmtId="0" fontId="2" fillId="3" borderId="25" xfId="0" applyFont="1" applyFill="1" applyBorder="1" applyAlignment="1">
      <alignment horizontal="center" vertical="top" wrapText="1"/>
    </xf>
    <xf numFmtId="49" fontId="2" fillId="0" borderId="25" xfId="0" applyNumberFormat="1" applyFont="1" applyBorder="1" applyAlignment="1">
      <alignment horizontal="left" vertical="top" wrapText="1"/>
    </xf>
    <xf numFmtId="2" fontId="53" fillId="0" borderId="3" xfId="0" applyNumberFormat="1" applyFont="1" applyBorder="1" applyAlignment="1">
      <alignment vertical="center"/>
    </xf>
    <xf numFmtId="0" fontId="54" fillId="0" borderId="3" xfId="1" applyFont="1" applyBorder="1" applyAlignment="1">
      <alignment vertical="center" wrapText="1"/>
    </xf>
    <xf numFmtId="0" fontId="54" fillId="0" borderId="3" xfId="0" applyFont="1" applyBorder="1" applyAlignment="1">
      <alignment vertical="center"/>
    </xf>
    <xf numFmtId="4" fontId="54" fillId="0" borderId="3" xfId="0" applyNumberFormat="1" applyFont="1" applyBorder="1" applyAlignment="1">
      <alignment vertical="center"/>
    </xf>
    <xf numFmtId="2" fontId="54" fillId="0" borderId="3" xfId="0" applyNumberFormat="1" applyFont="1" applyBorder="1" applyAlignment="1">
      <alignment vertical="center"/>
    </xf>
    <xf numFmtId="167" fontId="54" fillId="0" borderId="3" xfId="0" applyNumberFormat="1" applyFont="1" applyBorder="1" applyAlignment="1">
      <alignment vertical="center"/>
    </xf>
    <xf numFmtId="167" fontId="5" fillId="0" borderId="10" xfId="0" applyNumberFormat="1" applyFont="1" applyBorder="1" applyAlignment="1">
      <alignment vertical="center"/>
    </xf>
    <xf numFmtId="37" fontId="2" fillId="0" borderId="3" xfId="0" applyNumberFormat="1" applyFont="1" applyBorder="1" applyAlignment="1">
      <alignment vertical="center"/>
    </xf>
    <xf numFmtId="0" fontId="53" fillId="0" borderId="3" xfId="1" applyFont="1" applyFill="1" applyBorder="1" applyAlignment="1">
      <alignment vertical="center" wrapText="1"/>
    </xf>
    <xf numFmtId="0" fontId="53" fillId="0" borderId="3" xfId="0" applyFont="1" applyBorder="1" applyAlignment="1">
      <alignment vertical="center"/>
    </xf>
    <xf numFmtId="0" fontId="2" fillId="0" borderId="26" xfId="0" applyFont="1" applyBorder="1" applyAlignment="1">
      <alignment vertical="center"/>
    </xf>
    <xf numFmtId="4" fontId="53" fillId="0" borderId="3" xfId="0" applyNumberFormat="1" applyFont="1" applyBorder="1" applyAlignment="1">
      <alignment vertical="center"/>
    </xf>
    <xf numFmtId="0" fontId="53" fillId="0" borderId="3" xfId="0" applyFont="1" applyBorder="1" applyAlignment="1">
      <alignment vertical="center" wrapText="1"/>
    </xf>
    <xf numFmtId="0" fontId="5" fillId="0" borderId="26" xfId="0" applyFont="1" applyBorder="1" applyAlignment="1">
      <alignment vertical="center"/>
    </xf>
    <xf numFmtId="0" fontId="2" fillId="0" borderId="26" xfId="0" applyFont="1" applyBorder="1" applyAlignment="1">
      <alignment vertical="center" wrapText="1"/>
    </xf>
    <xf numFmtId="0" fontId="55" fillId="0" borderId="3" xfId="0" applyFont="1" applyBorder="1" applyAlignment="1">
      <alignment vertical="center"/>
    </xf>
    <xf numFmtId="0" fontId="55" fillId="0" borderId="3" xfId="1" applyFont="1" applyBorder="1" applyAlignment="1">
      <alignment vertical="center"/>
    </xf>
    <xf numFmtId="0" fontId="2" fillId="0" borderId="0" xfId="0" applyFont="1"/>
    <xf numFmtId="168" fontId="53" fillId="0" borderId="3" xfId="0" applyNumberFormat="1" applyFont="1" applyBorder="1" applyAlignment="1">
      <alignment vertical="center"/>
    </xf>
    <xf numFmtId="3" fontId="53" fillId="0" borderId="3" xfId="0" applyNumberFormat="1" applyFont="1" applyBorder="1" applyAlignment="1">
      <alignment vertical="center"/>
    </xf>
    <xf numFmtId="3" fontId="54" fillId="0" borderId="3" xfId="0" applyNumberFormat="1" applyFont="1" applyBorder="1" applyAlignment="1">
      <alignment vertical="center"/>
    </xf>
    <xf numFmtId="0" fontId="2" fillId="0" borderId="3" xfId="3" applyFont="1" applyBorder="1" applyAlignment="1">
      <alignment vertical="center"/>
    </xf>
    <xf numFmtId="2" fontId="56" fillId="0" borderId="3" xfId="0" applyNumberFormat="1" applyFont="1" applyBorder="1" applyAlignment="1">
      <alignment vertical="center"/>
    </xf>
    <xf numFmtId="168" fontId="56" fillId="0" borderId="3" xfId="0" applyNumberFormat="1" applyFont="1" applyBorder="1" applyAlignment="1">
      <alignment vertical="center"/>
    </xf>
    <xf numFmtId="166" fontId="5" fillId="0" borderId="3" xfId="0" applyNumberFormat="1" applyFont="1" applyBorder="1" applyAlignment="1">
      <alignment vertical="center"/>
    </xf>
    <xf numFmtId="0" fontId="57" fillId="0" borderId="3" xfId="11" applyFont="1" applyBorder="1" applyAlignment="1">
      <alignment vertical="center" wrapText="1"/>
    </xf>
    <xf numFmtId="0" fontId="53" fillId="0" borderId="3" xfId="3" applyFont="1" applyBorder="1" applyAlignment="1">
      <alignment vertical="center"/>
    </xf>
    <xf numFmtId="0" fontId="2" fillId="0" borderId="3" xfId="11" applyFont="1" applyBorder="1" applyAlignment="1">
      <alignment vertical="center" wrapText="1"/>
    </xf>
    <xf numFmtId="164" fontId="2" fillId="0" borderId="3" xfId="14" applyFont="1" applyFill="1" applyBorder="1" applyAlignment="1">
      <alignment vertical="center"/>
    </xf>
    <xf numFmtId="0" fontId="2" fillId="0" borderId="3" xfId="11" applyFont="1" applyFill="1" applyBorder="1" applyAlignment="1">
      <alignment vertical="center" wrapText="1"/>
    </xf>
    <xf numFmtId="0" fontId="2" fillId="0" borderId="0" xfId="10" applyFont="1" applyAlignment="1">
      <alignment vertical="center"/>
    </xf>
    <xf numFmtId="0" fontId="5" fillId="0" borderId="0" xfId="10" applyFont="1" applyAlignment="1">
      <alignment vertical="center"/>
    </xf>
    <xf numFmtId="0" fontId="5" fillId="2" borderId="10" xfId="10" applyFont="1" applyFill="1" applyBorder="1" applyAlignment="1">
      <alignment horizontal="center" vertical="center" wrapText="1"/>
    </xf>
    <xf numFmtId="0" fontId="5" fillId="2" borderId="30" xfId="10" applyFont="1" applyFill="1" applyBorder="1" applyAlignment="1">
      <alignment horizontal="center" vertical="center"/>
    </xf>
    <xf numFmtId="0" fontId="5" fillId="2" borderId="10" xfId="10" applyFont="1" applyFill="1" applyBorder="1" applyAlignment="1">
      <alignment horizontal="center" vertical="center"/>
    </xf>
    <xf numFmtId="0" fontId="2" fillId="0" borderId="26" xfId="13" applyFont="1" applyBorder="1" applyAlignment="1">
      <alignment vertical="center"/>
    </xf>
    <xf numFmtId="0" fontId="2" fillId="0" borderId="0" xfId="13" applyFont="1" applyAlignment="1">
      <alignment vertical="center"/>
    </xf>
    <xf numFmtId="0" fontId="5" fillId="0" borderId="1" xfId="10" applyFont="1" applyBorder="1" applyAlignment="1">
      <alignment vertical="center" wrapText="1"/>
    </xf>
    <xf numFmtId="0" fontId="5" fillId="0" borderId="1" xfId="10" applyFont="1" applyBorder="1" applyAlignment="1">
      <alignment vertical="center"/>
    </xf>
    <xf numFmtId="0" fontId="2" fillId="0" borderId="3" xfId="10" applyFont="1" applyBorder="1" applyAlignment="1">
      <alignment vertical="center" wrapText="1"/>
    </xf>
    <xf numFmtId="0" fontId="48" fillId="0" borderId="26" xfId="10" applyFont="1" applyBorder="1" applyAlignment="1">
      <alignment vertical="center" wrapText="1"/>
    </xf>
    <xf numFmtId="0" fontId="2" fillId="0" borderId="0" xfId="10" applyFont="1" applyAlignment="1">
      <alignment vertical="center" wrapText="1"/>
    </xf>
    <xf numFmtId="0" fontId="5" fillId="0" borderId="3" xfId="10" applyFont="1" applyBorder="1" applyAlignment="1">
      <alignment vertical="center" wrapText="1"/>
    </xf>
    <xf numFmtId="0" fontId="5" fillId="0" borderId="0" xfId="3" applyFont="1" applyAlignment="1">
      <alignment vertical="center"/>
    </xf>
    <xf numFmtId="0" fontId="2" fillId="0" borderId="3" xfId="10" applyFont="1" applyBorder="1" applyAlignment="1">
      <alignment vertical="center"/>
    </xf>
    <xf numFmtId="4" fontId="2" fillId="0" borderId="3" xfId="10" applyNumberFormat="1" applyFont="1" applyBorder="1" applyAlignment="1">
      <alignment vertical="center"/>
    </xf>
    <xf numFmtId="0" fontId="2" fillId="0" borderId="0" xfId="3" applyFont="1" applyAlignment="1">
      <alignment vertical="center"/>
    </xf>
    <xf numFmtId="0" fontId="5" fillId="0" borderId="3" xfId="10" applyFont="1" applyBorder="1" applyAlignment="1">
      <alignment vertical="center"/>
    </xf>
    <xf numFmtId="164" fontId="2" fillId="0" borderId="3" xfId="14" applyFont="1" applyFill="1" applyBorder="1" applyAlignment="1" applyProtection="1">
      <alignment vertical="center"/>
    </xf>
    <xf numFmtId="0" fontId="2" fillId="0" borderId="26" xfId="3" applyFont="1" applyBorder="1" applyAlignment="1">
      <alignment vertical="center"/>
    </xf>
    <xf numFmtId="0" fontId="5" fillId="0" borderId="26" xfId="3" applyFont="1" applyBorder="1" applyAlignment="1">
      <alignment vertical="center"/>
    </xf>
    <xf numFmtId="164" fontId="2" fillId="0" borderId="3" xfId="14" applyFont="1" applyBorder="1" applyAlignment="1">
      <alignment vertical="center"/>
    </xf>
    <xf numFmtId="0" fontId="2" fillId="0" borderId="26" xfId="11" applyFont="1" applyFill="1" applyBorder="1" applyAlignment="1">
      <alignment vertical="center" wrapText="1"/>
    </xf>
    <xf numFmtId="0" fontId="2" fillId="0" borderId="25" xfId="3" applyFont="1" applyBorder="1" applyAlignment="1">
      <alignment vertical="center"/>
    </xf>
    <xf numFmtId="1" fontId="2" fillId="0" borderId="3" xfId="3" applyNumberFormat="1" applyFont="1" applyBorder="1" applyAlignment="1">
      <alignment vertical="center"/>
    </xf>
    <xf numFmtId="0" fontId="58" fillId="0" borderId="0" xfId="0" applyFont="1" applyAlignment="1" applyProtection="1">
      <alignment vertical="center" wrapText="1"/>
      <protection hidden="1"/>
    </xf>
    <xf numFmtId="0" fontId="2" fillId="0" borderId="3" xfId="0" applyFont="1" applyBorder="1" applyAlignment="1" applyProtection="1">
      <alignment vertical="center"/>
      <protection hidden="1"/>
    </xf>
    <xf numFmtId="1" fontId="2" fillId="0" borderId="3" xfId="10" applyNumberFormat="1" applyFont="1" applyBorder="1" applyAlignment="1">
      <alignment vertical="center"/>
    </xf>
    <xf numFmtId="0" fontId="5" fillId="0" borderId="25" xfId="3" applyFont="1" applyBorder="1" applyAlignment="1">
      <alignment vertical="center"/>
    </xf>
    <xf numFmtId="0" fontId="5" fillId="0" borderId="26" xfId="10" applyFont="1" applyBorder="1" applyAlignment="1">
      <alignment vertical="center"/>
    </xf>
    <xf numFmtId="0" fontId="2" fillId="0" borderId="26" xfId="10" applyFont="1" applyBorder="1" applyAlignment="1">
      <alignment vertical="center"/>
    </xf>
    <xf numFmtId="0" fontId="2" fillId="0" borderId="25" xfId="10" applyFont="1" applyBorder="1" applyAlignment="1">
      <alignment vertical="center" wrapText="1"/>
    </xf>
    <xf numFmtId="0" fontId="2" fillId="0" borderId="25" xfId="3" applyFont="1" applyBorder="1" applyAlignment="1">
      <alignment vertical="center" wrapText="1"/>
    </xf>
    <xf numFmtId="0" fontId="2" fillId="0" borderId="34" xfId="3" applyFont="1" applyBorder="1" applyAlignment="1">
      <alignment vertical="center"/>
    </xf>
    <xf numFmtId="0" fontId="59" fillId="0" borderId="0" xfId="0" applyFont="1" applyAlignment="1" applyProtection="1">
      <alignment vertical="center" wrapText="1"/>
      <protection hidden="1"/>
    </xf>
    <xf numFmtId="0" fontId="58" fillId="0" borderId="3" xfId="0" applyFont="1" applyBorder="1" applyAlignment="1" applyProtection="1">
      <alignment vertical="center"/>
      <protection hidden="1"/>
    </xf>
    <xf numFmtId="0" fontId="60" fillId="0" borderId="0" xfId="0" applyFont="1" applyAlignment="1" applyProtection="1">
      <alignment vertical="center" wrapText="1"/>
      <protection hidden="1"/>
    </xf>
    <xf numFmtId="3" fontId="2" fillId="0" borderId="3" xfId="10" applyNumberFormat="1" applyFont="1" applyBorder="1" applyAlignment="1">
      <alignment vertical="center"/>
    </xf>
    <xf numFmtId="0" fontId="2" fillId="0" borderId="0" xfId="0" applyFont="1" applyAlignment="1" applyProtection="1">
      <alignment vertical="center"/>
      <protection hidden="1"/>
    </xf>
    <xf numFmtId="0" fontId="58" fillId="0" borderId="0" xfId="55" applyFont="1" applyAlignment="1" applyProtection="1">
      <alignment vertical="center" wrapText="1"/>
      <protection hidden="1"/>
    </xf>
    <xf numFmtId="0" fontId="2" fillId="0" borderId="3" xfId="55" applyFont="1" applyBorder="1" applyAlignment="1" applyProtection="1">
      <alignment vertical="center"/>
      <protection hidden="1"/>
    </xf>
    <xf numFmtId="0" fontId="2" fillId="0" borderId="0" xfId="0" applyFont="1" applyAlignment="1" applyProtection="1">
      <alignment vertical="center" wrapText="1"/>
      <protection hidden="1"/>
    </xf>
    <xf numFmtId="0" fontId="54" fillId="0" borderId="3" xfId="0" applyFont="1" applyBorder="1" applyAlignment="1">
      <alignment vertical="center" wrapText="1"/>
    </xf>
    <xf numFmtId="2" fontId="54" fillId="0" borderId="3" xfId="0" applyNumberFormat="1" applyFont="1" applyBorder="1" applyAlignment="1">
      <alignment vertical="center" wrapText="1"/>
    </xf>
    <xf numFmtId="0" fontId="60" fillId="0" borderId="0" xfId="0" applyFont="1" applyAlignment="1" applyProtection="1">
      <alignment vertical="center"/>
      <protection hidden="1"/>
    </xf>
    <xf numFmtId="0" fontId="58" fillId="0" borderId="3" xfId="55" applyFont="1" applyBorder="1" applyAlignment="1" applyProtection="1">
      <alignment vertical="center"/>
      <protection hidden="1"/>
    </xf>
    <xf numFmtId="0" fontId="58" fillId="0" borderId="0" xfId="0" applyFont="1" applyAlignment="1" applyProtection="1">
      <alignment vertical="center"/>
      <protection hidden="1"/>
    </xf>
    <xf numFmtId="0" fontId="2" fillId="0" borderId="3" xfId="56" applyFont="1" applyBorder="1" applyAlignment="1" applyProtection="1">
      <alignment vertical="center"/>
      <protection hidden="1"/>
    </xf>
    <xf numFmtId="4" fontId="2" fillId="0" borderId="3" xfId="10" applyNumberFormat="1" applyFont="1" applyBorder="1" applyAlignment="1">
      <alignment vertical="center" wrapText="1"/>
    </xf>
    <xf numFmtId="0" fontId="2" fillId="0" borderId="136" xfId="10" applyFont="1" applyBorder="1" applyAlignment="1">
      <alignment vertical="center"/>
    </xf>
    <xf numFmtId="0" fontId="2" fillId="0" borderId="2" xfId="10" applyFont="1" applyBorder="1" applyAlignment="1">
      <alignment vertical="center"/>
    </xf>
    <xf numFmtId="164" fontId="5" fillId="0" borderId="33" xfId="10" applyNumberFormat="1" applyFont="1" applyBorder="1" applyAlignment="1">
      <alignment vertical="center"/>
    </xf>
    <xf numFmtId="43" fontId="5" fillId="0" borderId="5" xfId="33" applyFont="1" applyBorder="1" applyAlignment="1">
      <alignment vertical="center"/>
    </xf>
    <xf numFmtId="164" fontId="5" fillId="0" borderId="5" xfId="0" applyNumberFormat="1" applyFont="1" applyBorder="1" applyAlignment="1">
      <alignment vertical="center"/>
    </xf>
    <xf numFmtId="43" fontId="5" fillId="0" borderId="8" xfId="33" applyFont="1" applyBorder="1" applyAlignment="1">
      <alignment vertical="center"/>
    </xf>
    <xf numFmtId="164" fontId="5" fillId="0" borderId="137" xfId="0" applyNumberFormat="1" applyFont="1" applyBorder="1" applyAlignment="1">
      <alignment vertical="center"/>
    </xf>
    <xf numFmtId="0" fontId="5" fillId="2" borderId="4" xfId="0" applyFont="1" applyFill="1" applyBorder="1" applyAlignment="1">
      <alignment horizontal="center" vertical="center"/>
    </xf>
    <xf numFmtId="0" fontId="5" fillId="2" borderId="10" xfId="0" applyFont="1" applyFill="1" applyBorder="1" applyAlignment="1">
      <alignment horizontal="center" vertical="center"/>
    </xf>
    <xf numFmtId="43" fontId="5" fillId="2" borderId="10" xfId="33" applyFont="1" applyFill="1" applyBorder="1" applyAlignment="1">
      <alignment horizontal="center" vertical="center"/>
    </xf>
    <xf numFmtId="164" fontId="5" fillId="2" borderId="10" xfId="0" applyNumberFormat="1" applyFont="1" applyFill="1" applyBorder="1" applyAlignment="1">
      <alignment horizontal="center" vertical="center"/>
    </xf>
    <xf numFmtId="0" fontId="2" fillId="0" borderId="1" xfId="0" applyFont="1" applyBorder="1" applyAlignment="1">
      <alignment vertical="center"/>
    </xf>
    <xf numFmtId="43" fontId="5" fillId="0" borderId="1" xfId="33" applyFont="1" applyBorder="1" applyAlignment="1">
      <alignment vertical="center"/>
    </xf>
    <xf numFmtId="164" fontId="5" fillId="0" borderId="1" xfId="0" applyNumberFormat="1" applyFont="1" applyBorder="1" applyAlignment="1">
      <alignment vertical="center"/>
    </xf>
    <xf numFmtId="43" fontId="2" fillId="0" borderId="3" xfId="33" applyFont="1" applyBorder="1" applyAlignment="1">
      <alignment vertical="center" wrapText="1"/>
    </xf>
    <xf numFmtId="164" fontId="2" fillId="0" borderId="3" xfId="0" applyNumberFormat="1" applyFont="1" applyBorder="1" applyAlignment="1">
      <alignment vertical="center" wrapText="1"/>
    </xf>
    <xf numFmtId="43" fontId="2" fillId="0" borderId="3" xfId="33" applyFont="1" applyBorder="1" applyAlignment="1">
      <alignment vertical="center"/>
    </xf>
    <xf numFmtId="164" fontId="2" fillId="0" borderId="3" xfId="0" applyNumberFormat="1" applyFont="1" applyBorder="1" applyAlignment="1">
      <alignment vertical="center"/>
    </xf>
    <xf numFmtId="0" fontId="2" fillId="0" borderId="25" xfId="0" applyFont="1" applyBorder="1" applyAlignment="1">
      <alignment vertical="center"/>
    </xf>
    <xf numFmtId="0" fontId="2" fillId="0" borderId="3" xfId="15" applyFont="1" applyBorder="1" applyAlignment="1">
      <alignment vertical="center" wrapText="1"/>
    </xf>
    <xf numFmtId="49" fontId="58" fillId="0" borderId="25" xfId="0" applyNumberFormat="1" applyFont="1" applyBorder="1" applyAlignment="1">
      <alignment vertical="center"/>
    </xf>
    <xf numFmtId="43" fontId="2" fillId="0" borderId="3" xfId="3" applyNumberFormat="1" applyFont="1" applyBorder="1" applyAlignment="1">
      <alignment vertical="center"/>
    </xf>
    <xf numFmtId="171" fontId="2" fillId="0" borderId="3" xfId="33" applyNumberFormat="1" applyFont="1" applyBorder="1" applyAlignment="1">
      <alignment vertical="center"/>
    </xf>
    <xf numFmtId="164" fontId="2" fillId="0" borderId="3" xfId="3" applyNumberFormat="1" applyFont="1" applyBorder="1" applyAlignment="1">
      <alignment vertical="center"/>
    </xf>
    <xf numFmtId="0" fontId="2" fillId="0" borderId="3" xfId="3" applyFont="1" applyBorder="1" applyAlignment="1">
      <alignment vertical="center" wrapText="1"/>
    </xf>
    <xf numFmtId="0" fontId="2" fillId="0" borderId="0" xfId="0" applyFont="1" applyBorder="1" applyAlignment="1">
      <alignment vertical="center"/>
    </xf>
    <xf numFmtId="0" fontId="2" fillId="0" borderId="0" xfId="3" applyFont="1" applyBorder="1" applyAlignment="1">
      <alignment vertical="center"/>
    </xf>
    <xf numFmtId="164" fontId="5" fillId="0" borderId="31" xfId="0" applyNumberFormat="1" applyFont="1" applyBorder="1" applyAlignment="1">
      <alignment vertical="center"/>
    </xf>
    <xf numFmtId="43" fontId="2" fillId="0" borderId="0" xfId="33" applyFont="1" applyAlignment="1">
      <alignment vertical="center"/>
    </xf>
    <xf numFmtId="164" fontId="2" fillId="0" borderId="0" xfId="0" applyNumberFormat="1" applyFont="1" applyAlignment="1">
      <alignment vertical="center"/>
    </xf>
    <xf numFmtId="0" fontId="5" fillId="0" borderId="4" xfId="13" applyFont="1" applyBorder="1" applyAlignment="1">
      <alignment vertical="center"/>
    </xf>
    <xf numFmtId="0" fontId="5" fillId="0" borderId="5" xfId="13" applyFont="1" applyBorder="1" applyAlignment="1">
      <alignment vertical="center"/>
    </xf>
    <xf numFmtId="167" fontId="5" fillId="0" borderId="5" xfId="13" applyNumberFormat="1" applyFont="1" applyBorder="1" applyAlignment="1">
      <alignment vertical="center"/>
    </xf>
    <xf numFmtId="167" fontId="5" fillId="0" borderId="6" xfId="13" applyNumberFormat="1" applyFont="1" applyBorder="1" applyAlignment="1">
      <alignment vertical="center"/>
    </xf>
    <xf numFmtId="0" fontId="5" fillId="0" borderId="7" xfId="13" applyFont="1" applyBorder="1" applyAlignment="1">
      <alignment vertical="center"/>
    </xf>
    <xf numFmtId="0" fontId="5" fillId="0" borderId="8" xfId="13" applyFont="1" applyBorder="1" applyAlignment="1">
      <alignment vertical="center"/>
    </xf>
    <xf numFmtId="167" fontId="5" fillId="0" borderId="8" xfId="13" applyNumberFormat="1" applyFont="1" applyBorder="1" applyAlignment="1">
      <alignment vertical="center"/>
    </xf>
    <xf numFmtId="167" fontId="5" fillId="0" borderId="137" xfId="13" applyNumberFormat="1" applyFont="1" applyBorder="1" applyAlignment="1">
      <alignment vertical="center"/>
    </xf>
    <xf numFmtId="167" fontId="2" fillId="0" borderId="0" xfId="13" applyNumberFormat="1" applyFont="1" applyAlignment="1">
      <alignment vertical="center"/>
    </xf>
    <xf numFmtId="0" fontId="5" fillId="2" borderId="1" xfId="13" applyFont="1" applyFill="1" applyBorder="1" applyAlignment="1">
      <alignment horizontal="center" vertical="center" wrapText="1"/>
    </xf>
    <xf numFmtId="0" fontId="5" fillId="2" borderId="1" xfId="13" applyFont="1" applyFill="1" applyBorder="1" applyAlignment="1">
      <alignment horizontal="center" vertical="center"/>
    </xf>
    <xf numFmtId="167" fontId="5" fillId="2" borderId="1" xfId="13" applyNumberFormat="1" applyFont="1" applyFill="1" applyBorder="1" applyAlignment="1">
      <alignment horizontal="center" vertical="center"/>
    </xf>
    <xf numFmtId="0" fontId="5" fillId="0" borderId="1" xfId="13" applyFont="1" applyBorder="1" applyAlignment="1">
      <alignment vertical="center"/>
    </xf>
    <xf numFmtId="167" fontId="5" fillId="0" borderId="1" xfId="13" applyNumberFormat="1" applyFont="1" applyBorder="1" applyAlignment="1">
      <alignment vertical="center"/>
    </xf>
    <xf numFmtId="0" fontId="2" fillId="0" borderId="3" xfId="13" applyFont="1" applyBorder="1" applyAlignment="1">
      <alignment vertical="center" wrapText="1"/>
    </xf>
    <xf numFmtId="0" fontId="5" fillId="0" borderId="3" xfId="13" applyFont="1" applyBorder="1" applyAlignment="1">
      <alignment vertical="center" wrapText="1"/>
    </xf>
    <xf numFmtId="0" fontId="2" fillId="0" borderId="25" xfId="13" applyFont="1" applyBorder="1" applyAlignment="1">
      <alignment vertical="center" wrapText="1"/>
    </xf>
    <xf numFmtId="167" fontId="2" fillId="0" borderId="25" xfId="13" applyNumberFormat="1" applyFont="1" applyBorder="1" applyAlignment="1">
      <alignment vertical="center" wrapText="1"/>
    </xf>
    <xf numFmtId="0" fontId="2" fillId="0" borderId="0" xfId="13" applyFont="1" applyAlignment="1">
      <alignment vertical="center" wrapText="1"/>
    </xf>
    <xf numFmtId="0" fontId="2" fillId="0" borderId="3" xfId="13" applyFont="1" applyBorder="1" applyAlignment="1">
      <alignment vertical="center"/>
    </xf>
    <xf numFmtId="0" fontId="2" fillId="0" borderId="26" xfId="13" applyFont="1" applyBorder="1" applyAlignment="1">
      <alignment vertical="center" wrapText="1"/>
    </xf>
    <xf numFmtId="167" fontId="2" fillId="0" borderId="3" xfId="14" applyNumberFormat="1" applyFont="1" applyBorder="1" applyAlignment="1">
      <alignment vertical="center" wrapText="1"/>
    </xf>
    <xf numFmtId="0" fontId="54" fillId="0" borderId="3" xfId="13" applyFont="1" applyBorder="1" applyAlignment="1">
      <alignment vertical="center"/>
    </xf>
    <xf numFmtId="0" fontId="54" fillId="0" borderId="3" xfId="13" applyFont="1" applyBorder="1" applyAlignment="1">
      <alignment vertical="center" wrapText="1"/>
    </xf>
    <xf numFmtId="167" fontId="54" fillId="0" borderId="3" xfId="4" applyNumberFormat="1" applyFont="1" applyBorder="1" applyAlignment="1">
      <alignment vertical="center" wrapText="1"/>
    </xf>
    <xf numFmtId="167" fontId="2" fillId="0" borderId="3" xfId="4" applyNumberFormat="1" applyFont="1" applyBorder="1" applyAlignment="1">
      <alignment vertical="center" wrapText="1"/>
    </xf>
    <xf numFmtId="0" fontId="5" fillId="0" borderId="3" xfId="13" applyFont="1" applyBorder="1" applyAlignment="1">
      <alignment vertical="center"/>
    </xf>
    <xf numFmtId="167" fontId="2" fillId="0" borderId="3" xfId="13" applyNumberFormat="1" applyFont="1" applyBorder="1" applyAlignment="1">
      <alignment vertical="center"/>
    </xf>
    <xf numFmtId="167" fontId="5" fillId="0" borderId="10" xfId="13" applyNumberFormat="1" applyFont="1" applyBorder="1" applyAlignment="1">
      <alignment vertical="center"/>
    </xf>
    <xf numFmtId="0" fontId="2" fillId="0" borderId="0" xfId="13" applyFont="1"/>
    <xf numFmtId="0" fontId="2" fillId="0" borderId="141" xfId="13" applyFont="1" applyBorder="1" applyAlignment="1">
      <alignment vertical="center"/>
    </xf>
    <xf numFmtId="0" fontId="2" fillId="0" borderId="142" xfId="13" applyFont="1" applyBorder="1"/>
    <xf numFmtId="0" fontId="2" fillId="0" borderId="142" xfId="13" applyFont="1" applyBorder="1" applyAlignment="1">
      <alignment horizontal="center"/>
    </xf>
    <xf numFmtId="3" fontId="2" fillId="0" borderId="142" xfId="13" applyNumberFormat="1" applyFont="1" applyBorder="1"/>
    <xf numFmtId="167" fontId="2" fillId="0" borderId="143" xfId="13" applyNumberFormat="1" applyFont="1" applyBorder="1"/>
    <xf numFmtId="0" fontId="2" fillId="0" borderId="139" xfId="13" applyFont="1" applyBorder="1" applyAlignment="1">
      <alignment vertical="center"/>
    </xf>
    <xf numFmtId="0" fontId="2" fillId="0" borderId="137" xfId="13" applyFont="1" applyBorder="1"/>
    <xf numFmtId="0" fontId="2" fillId="0" borderId="137" xfId="13" applyFont="1" applyBorder="1" applyAlignment="1">
      <alignment horizontal="center" vertical="center"/>
    </xf>
    <xf numFmtId="3" fontId="2" fillId="0" borderId="137" xfId="13" applyNumberFormat="1" applyFont="1" applyBorder="1"/>
    <xf numFmtId="167" fontId="2" fillId="0" borderId="140" xfId="13" applyNumberFormat="1" applyFont="1" applyBorder="1"/>
    <xf numFmtId="0" fontId="2" fillId="0" borderId="0" xfId="13" applyFont="1" applyAlignment="1">
      <alignment horizontal="center"/>
    </xf>
    <xf numFmtId="3" fontId="2" fillId="0" borderId="0" xfId="13" applyNumberFormat="1" applyFont="1"/>
    <xf numFmtId="167" fontId="2" fillId="0" borderId="0" xfId="13" applyNumberFormat="1" applyFont="1"/>
    <xf numFmtId="0" fontId="5" fillId="2" borderId="138" xfId="13" applyFont="1" applyFill="1" applyBorder="1" applyAlignment="1">
      <alignment horizontal="center" wrapText="1"/>
    </xf>
    <xf numFmtId="0" fontId="5" fillId="2" borderId="144" xfId="13" applyFont="1" applyFill="1" applyBorder="1" applyAlignment="1">
      <alignment horizontal="center"/>
    </xf>
    <xf numFmtId="0" fontId="5" fillId="2" borderId="138" xfId="13" applyFont="1" applyFill="1" applyBorder="1" applyAlignment="1">
      <alignment horizontal="center"/>
    </xf>
    <xf numFmtId="0" fontId="5" fillId="2" borderId="145" xfId="13" applyFont="1" applyFill="1" applyBorder="1" applyAlignment="1">
      <alignment horizontal="center"/>
    </xf>
    <xf numFmtId="3" fontId="5" fillId="2" borderId="144" xfId="13" applyNumberFormat="1" applyFont="1" applyFill="1" applyBorder="1" applyAlignment="1">
      <alignment horizontal="center"/>
    </xf>
    <xf numFmtId="167" fontId="5" fillId="2" borderId="138" xfId="13" applyNumberFormat="1" applyFont="1" applyFill="1" applyBorder="1" applyAlignment="1">
      <alignment horizontal="center"/>
    </xf>
    <xf numFmtId="0" fontId="5" fillId="0" borderId="146" xfId="13" applyFont="1" applyBorder="1" applyAlignment="1">
      <alignment horizontal="center" vertical="center"/>
    </xf>
    <xf numFmtId="0" fontId="5" fillId="0" borderId="146" xfId="13" applyFont="1" applyBorder="1" applyAlignment="1">
      <alignment vertical="center"/>
    </xf>
    <xf numFmtId="3" fontId="5" fillId="0" borderId="146" xfId="13" applyNumberFormat="1" applyFont="1" applyBorder="1" applyAlignment="1">
      <alignment vertical="center"/>
    </xf>
    <xf numFmtId="167" fontId="5" fillId="0" borderId="146" xfId="13" applyNumberFormat="1" applyFont="1" applyBorder="1" applyAlignment="1">
      <alignment vertical="center"/>
    </xf>
    <xf numFmtId="0" fontId="2" fillId="0" borderId="0" xfId="13" applyFont="1" applyAlignment="1">
      <alignment horizontal="center" vertical="center" wrapText="1"/>
    </xf>
    <xf numFmtId="0" fontId="2" fillId="0" borderId="3" xfId="13" applyFont="1" applyBorder="1" applyAlignment="1">
      <alignment horizontal="center" vertical="center" wrapText="1"/>
    </xf>
    <xf numFmtId="0" fontId="48" fillId="0" borderId="3" xfId="13" applyFont="1" applyBorder="1" applyAlignment="1">
      <alignment vertical="center" wrapText="1"/>
    </xf>
    <xf numFmtId="3" fontId="2" fillId="0" borderId="3" xfId="13" applyNumberFormat="1" applyFont="1" applyBorder="1" applyAlignment="1">
      <alignment vertical="center" wrapText="1"/>
    </xf>
    <xf numFmtId="0" fontId="2" fillId="0" borderId="3" xfId="13" applyFont="1" applyBorder="1" applyAlignment="1">
      <alignment horizontal="center" vertical="center"/>
    </xf>
    <xf numFmtId="0" fontId="5" fillId="0" borderId="3" xfId="3" applyFont="1" applyBorder="1" applyAlignment="1">
      <alignment horizontal="left"/>
    </xf>
    <xf numFmtId="0" fontId="2" fillId="0" borderId="25" xfId="13" applyFont="1" applyBorder="1" applyAlignment="1">
      <alignment vertical="center"/>
    </xf>
    <xf numFmtId="3" fontId="2" fillId="0" borderId="25" xfId="13" applyNumberFormat="1" applyFont="1" applyBorder="1" applyAlignment="1">
      <alignment vertical="center"/>
    </xf>
    <xf numFmtId="167" fontId="2" fillId="0" borderId="25" xfId="13" applyNumberFormat="1" applyFont="1" applyBorder="1" applyAlignment="1">
      <alignment vertical="center"/>
    </xf>
    <xf numFmtId="0" fontId="5" fillId="0" borderId="3" xfId="13" applyFont="1" applyBorder="1" applyAlignment="1">
      <alignment horizontal="center" vertical="center"/>
    </xf>
    <xf numFmtId="0" fontId="49" fillId="0" borderId="3" xfId="3" applyFont="1" applyBorder="1" applyAlignment="1">
      <alignment horizontal="left"/>
    </xf>
    <xf numFmtId="3" fontId="2" fillId="0" borderId="3" xfId="13" applyNumberFormat="1" applyFont="1" applyBorder="1" applyAlignment="1">
      <alignment vertical="center"/>
    </xf>
    <xf numFmtId="0" fontId="2" fillId="0" borderId="3" xfId="13" applyFont="1" applyBorder="1" applyAlignment="1">
      <alignment horizontal="right" vertical="center"/>
    </xf>
    <xf numFmtId="0" fontId="2" fillId="0" borderId="3" xfId="3" applyFont="1" applyBorder="1" applyAlignment="1">
      <alignment horizontal="left"/>
    </xf>
    <xf numFmtId="0" fontId="2" fillId="0" borderId="3" xfId="3" applyFont="1" applyBorder="1" applyAlignment="1">
      <alignment horizontal="center"/>
    </xf>
    <xf numFmtId="0" fontId="2" fillId="0" borderId="25" xfId="3" applyFont="1" applyBorder="1" applyAlignment="1">
      <alignment horizontal="center"/>
    </xf>
    <xf numFmtId="3" fontId="2" fillId="0" borderId="3" xfId="3" applyNumberFormat="1" applyFont="1" applyBorder="1" applyAlignment="1">
      <alignment horizontal="center"/>
    </xf>
    <xf numFmtId="167" fontId="2" fillId="0" borderId="3" xfId="3" applyNumberFormat="1" applyFont="1" applyBorder="1" applyAlignment="1">
      <alignment horizontal="center"/>
    </xf>
    <xf numFmtId="0" fontId="2" fillId="0" borderId="3" xfId="3" applyFont="1" applyBorder="1" applyAlignment="1">
      <alignment horizontal="left" vertical="top" wrapText="1"/>
    </xf>
    <xf numFmtId="1" fontId="2" fillId="0" borderId="25" xfId="13" applyNumberFormat="1" applyFont="1" applyBorder="1" applyAlignment="1">
      <alignment horizontal="center" vertical="center"/>
    </xf>
    <xf numFmtId="164" fontId="2" fillId="0" borderId="3" xfId="14" applyFont="1" applyBorder="1" applyAlignment="1">
      <alignment horizontal="center" vertical="center"/>
    </xf>
    <xf numFmtId="167" fontId="2" fillId="0" borderId="3" xfId="14" applyNumberFormat="1" applyFont="1" applyBorder="1" applyAlignment="1">
      <alignment horizontal="center" vertical="center"/>
    </xf>
    <xf numFmtId="0" fontId="54" fillId="0" borderId="3" xfId="3" applyFont="1" applyBorder="1" applyAlignment="1">
      <alignment horizontal="left" vertical="top" wrapText="1"/>
    </xf>
    <xf numFmtId="164" fontId="2" fillId="0" borderId="3" xfId="14" applyFont="1" applyFill="1" applyBorder="1" applyAlignment="1">
      <alignment horizontal="center" vertical="center"/>
    </xf>
    <xf numFmtId="167" fontId="2" fillId="0" borderId="3" xfId="14" applyNumberFormat="1" applyFont="1" applyFill="1" applyBorder="1" applyAlignment="1">
      <alignment horizontal="center" vertical="center"/>
    </xf>
    <xf numFmtId="0" fontId="2" fillId="0" borderId="3" xfId="3" applyFont="1" applyBorder="1" applyAlignment="1">
      <alignment horizontal="left" wrapText="1"/>
    </xf>
    <xf numFmtId="3" fontId="2" fillId="0" borderId="3" xfId="13" applyNumberFormat="1" applyFont="1" applyBorder="1" applyAlignment="1">
      <alignment horizontal="center" vertical="center"/>
    </xf>
    <xf numFmtId="167" fontId="2" fillId="0" borderId="3" xfId="13" applyNumberFormat="1" applyFont="1" applyBorder="1" applyAlignment="1">
      <alignment horizontal="center" vertical="center"/>
    </xf>
    <xf numFmtId="168" fontId="2" fillId="0" borderId="0" xfId="13" applyNumberFormat="1" applyFont="1"/>
    <xf numFmtId="49" fontId="58" fillId="0" borderId="25" xfId="13" applyNumberFormat="1" applyFont="1" applyBorder="1" applyAlignment="1">
      <alignment horizontal="center" vertical="center"/>
    </xf>
    <xf numFmtId="1" fontId="2" fillId="0" borderId="25" xfId="3" applyNumberFormat="1" applyFont="1" applyBorder="1" applyAlignment="1">
      <alignment horizontal="center" vertical="center"/>
    </xf>
    <xf numFmtId="3" fontId="2" fillId="0" borderId="25" xfId="3" applyNumberFormat="1" applyFont="1" applyBorder="1" applyAlignment="1">
      <alignment horizontal="center" vertical="center"/>
    </xf>
    <xf numFmtId="167" fontId="2" fillId="0" borderId="25" xfId="3" applyNumberFormat="1" applyFont="1" applyBorder="1" applyAlignment="1">
      <alignment horizontal="center" vertical="center"/>
    </xf>
    <xf numFmtId="49" fontId="58" fillId="0" borderId="25" xfId="13" applyNumberFormat="1" applyFont="1" applyBorder="1" applyAlignment="1">
      <alignment horizontal="center"/>
    </xf>
    <xf numFmtId="1" fontId="2" fillId="0" borderId="25" xfId="3" applyNumberFormat="1" applyFont="1" applyBorder="1" applyAlignment="1">
      <alignment horizontal="center"/>
    </xf>
    <xf numFmtId="3" fontId="2" fillId="0" borderId="25" xfId="3" applyNumberFormat="1" applyFont="1" applyBorder="1" applyAlignment="1">
      <alignment horizontal="center"/>
    </xf>
    <xf numFmtId="167" fontId="2" fillId="0" borderId="25" xfId="3" applyNumberFormat="1" applyFont="1" applyBorder="1" applyAlignment="1">
      <alignment horizontal="center"/>
    </xf>
    <xf numFmtId="0" fontId="58" fillId="0" borderId="25" xfId="13" applyFont="1" applyBorder="1" applyAlignment="1">
      <alignment horizontal="center"/>
    </xf>
    <xf numFmtId="1" fontId="58" fillId="0" borderId="3" xfId="13" applyNumberFormat="1" applyFont="1" applyBorder="1" applyAlignment="1">
      <alignment horizontal="center"/>
    </xf>
    <xf numFmtId="3" fontId="58" fillId="0" borderId="3" xfId="12" applyNumberFormat="1" applyFont="1" applyFill="1" applyBorder="1" applyAlignment="1" applyProtection="1">
      <alignment horizontal="center" vertical="center"/>
    </xf>
    <xf numFmtId="167" fontId="58" fillId="0" borderId="3" xfId="12" applyNumberFormat="1" applyFont="1" applyFill="1" applyBorder="1" applyAlignment="1" applyProtection="1">
      <alignment horizontal="center" vertical="center"/>
    </xf>
    <xf numFmtId="0" fontId="2" fillId="0" borderId="3" xfId="13" applyFont="1" applyBorder="1" applyAlignment="1">
      <alignment horizontal="center" vertical="top"/>
    </xf>
    <xf numFmtId="0" fontId="2" fillId="0" borderId="3" xfId="3" applyFont="1" applyBorder="1" applyAlignment="1">
      <alignment horizontal="center" vertical="center"/>
    </xf>
    <xf numFmtId="9" fontId="2" fillId="0" borderId="25" xfId="3" applyNumberFormat="1" applyFont="1" applyBorder="1" applyAlignment="1">
      <alignment horizontal="center" vertical="center"/>
    </xf>
    <xf numFmtId="175" fontId="2" fillId="0" borderId="25" xfId="3" applyNumberFormat="1" applyFont="1" applyBorder="1" applyAlignment="1">
      <alignment horizontal="center" vertical="center"/>
    </xf>
    <xf numFmtId="0" fontId="5" fillId="0" borderId="3" xfId="3" applyFont="1" applyBorder="1" applyAlignment="1">
      <alignment horizontal="left" wrapText="1"/>
    </xf>
    <xf numFmtId="0" fontId="2" fillId="0" borderId="25" xfId="3" applyFont="1" applyBorder="1" applyAlignment="1">
      <alignment horizontal="center" vertical="center"/>
    </xf>
    <xf numFmtId="167" fontId="2" fillId="0" borderId="3" xfId="3" applyNumberFormat="1" applyFont="1" applyBorder="1" applyAlignment="1">
      <alignment horizontal="center" vertical="center"/>
    </xf>
    <xf numFmtId="0" fontId="2" fillId="0" borderId="3" xfId="13" applyFont="1" applyBorder="1" applyAlignment="1">
      <alignment horizontal="center"/>
    </xf>
    <xf numFmtId="167" fontId="2" fillId="0" borderId="25" xfId="13" applyNumberFormat="1" applyFont="1" applyBorder="1"/>
    <xf numFmtId="9" fontId="2" fillId="0" borderId="3" xfId="16" applyFont="1" applyFill="1" applyBorder="1" applyAlignment="1">
      <alignment horizontal="center"/>
    </xf>
    <xf numFmtId="167" fontId="2" fillId="0" borderId="3" xfId="16" applyNumberFormat="1" applyFont="1" applyFill="1" applyBorder="1" applyAlignment="1">
      <alignment horizontal="center"/>
    </xf>
    <xf numFmtId="3" fontId="2" fillId="0" borderId="25" xfId="13" applyNumberFormat="1" applyFont="1" applyBorder="1" applyAlignment="1">
      <alignment horizontal="center"/>
    </xf>
    <xf numFmtId="1" fontId="2" fillId="0" borderId="3" xfId="16" applyNumberFormat="1" applyFont="1" applyFill="1" applyBorder="1" applyAlignment="1">
      <alignment horizontal="center"/>
    </xf>
    <xf numFmtId="167" fontId="2" fillId="0" borderId="25" xfId="13" applyNumberFormat="1" applyFont="1" applyBorder="1" applyAlignment="1">
      <alignment horizontal="center"/>
    </xf>
    <xf numFmtId="0" fontId="54" fillId="0" borderId="3" xfId="13" applyFont="1" applyBorder="1" applyAlignment="1">
      <alignment horizontal="center" vertical="center"/>
    </xf>
    <xf numFmtId="0" fontId="2" fillId="0" borderId="136" xfId="3" applyFont="1" applyBorder="1" applyAlignment="1">
      <alignment horizontal="center" vertical="center"/>
    </xf>
    <xf numFmtId="167" fontId="2" fillId="0" borderId="136" xfId="3" applyNumberFormat="1" applyFont="1" applyBorder="1" applyAlignment="1">
      <alignment horizontal="center" vertical="center"/>
    </xf>
    <xf numFmtId="167" fontId="5" fillId="0" borderId="138" xfId="13" applyNumberFormat="1" applyFont="1" applyBorder="1" applyAlignment="1">
      <alignment horizontal="left" vertical="center"/>
    </xf>
    <xf numFmtId="4" fontId="2" fillId="0" borderId="0" xfId="0" applyNumberFormat="1" applyFont="1" applyAlignment="1">
      <alignment vertical="center"/>
    </xf>
    <xf numFmtId="0" fontId="5" fillId="15" borderId="138" xfId="0" applyFont="1" applyFill="1" applyBorder="1" applyAlignment="1">
      <alignment horizontal="center" vertical="center" wrapText="1"/>
    </xf>
    <xf numFmtId="0" fontId="5" fillId="15" borderId="138" xfId="0" applyFont="1" applyFill="1" applyBorder="1" applyAlignment="1">
      <alignment horizontal="center" vertical="center"/>
    </xf>
    <xf numFmtId="0" fontId="5" fillId="0" borderId="15" xfId="0" applyFont="1" applyBorder="1" applyAlignment="1">
      <alignment horizontal="center" vertical="center"/>
    </xf>
    <xf numFmtId="0" fontId="2" fillId="0" borderId="9" xfId="0" applyFont="1" applyBorder="1" applyAlignment="1">
      <alignment horizontal="center" vertical="center" wrapText="1"/>
    </xf>
    <xf numFmtId="0" fontId="2" fillId="0" borderId="9" xfId="0" applyFont="1" applyBorder="1" applyAlignment="1">
      <alignment vertical="center"/>
    </xf>
    <xf numFmtId="167" fontId="2" fillId="0" borderId="17" xfId="0" applyNumberFormat="1" applyFont="1" applyBorder="1" applyAlignment="1">
      <alignment horizontal="right" vertical="center" wrapText="1"/>
    </xf>
    <xf numFmtId="0" fontId="5" fillId="0" borderId="16" xfId="0" applyFont="1" applyBorder="1" applyAlignment="1">
      <alignment horizontal="center" vertical="center"/>
    </xf>
    <xf numFmtId="0" fontId="2" fillId="0" borderId="9" xfId="0" applyFont="1" applyBorder="1" applyAlignment="1">
      <alignment horizontal="center" vertical="center"/>
    </xf>
    <xf numFmtId="167" fontId="2" fillId="0" borderId="17" xfId="0" applyNumberFormat="1" applyFont="1" applyBorder="1" applyAlignment="1">
      <alignment horizontal="right" vertical="center"/>
    </xf>
    <xf numFmtId="167" fontId="5" fillId="0" borderId="17" xfId="0" applyNumberFormat="1" applyFont="1" applyBorder="1" applyAlignment="1">
      <alignment vertical="center"/>
    </xf>
    <xf numFmtId="167" fontId="2" fillId="0" borderId="17" xfId="0" applyNumberFormat="1" applyFont="1" applyBorder="1" applyAlignment="1">
      <alignment vertical="center"/>
    </xf>
    <xf numFmtId="167" fontId="5" fillId="0" borderId="19" xfId="0" applyNumberFormat="1" applyFont="1" applyBorder="1" applyAlignment="1">
      <alignment vertical="center"/>
    </xf>
    <xf numFmtId="10" fontId="2" fillId="0" borderId="0" xfId="0" applyNumberFormat="1" applyFont="1" applyAlignment="1">
      <alignment vertical="center"/>
    </xf>
    <xf numFmtId="10" fontId="5" fillId="0" borderId="0" xfId="0" applyNumberFormat="1" applyFont="1" applyAlignment="1">
      <alignment vertical="center"/>
    </xf>
    <xf numFmtId="0" fontId="5" fillId="0" borderId="4" xfId="0" applyFont="1" applyBorder="1" applyAlignment="1">
      <alignment vertical="center" wrapText="1"/>
    </xf>
    <xf numFmtId="0" fontId="5" fillId="0" borderId="5" xfId="0" applyFont="1" applyBorder="1" applyAlignment="1">
      <alignment vertical="center" wrapText="1"/>
    </xf>
    <xf numFmtId="0" fontId="5" fillId="0" borderId="14" xfId="0" applyFont="1" applyBorder="1" applyAlignment="1">
      <alignment horizontal="center" vertical="center"/>
    </xf>
    <xf numFmtId="0" fontId="2" fillId="15" borderId="11" xfId="0" applyFont="1" applyFill="1" applyBorder="1" applyAlignment="1">
      <alignment horizontal="center" vertical="center"/>
    </xf>
    <xf numFmtId="0" fontId="5" fillId="0" borderId="10" xfId="0" applyFont="1" applyBorder="1" applyAlignment="1">
      <alignment horizontal="center" vertical="center" wrapText="1"/>
    </xf>
    <xf numFmtId="0" fontId="2" fillId="0" borderId="0" xfId="0" applyFont="1" applyAlignment="1">
      <alignment horizontal="center" vertical="center"/>
    </xf>
    <xf numFmtId="167" fontId="2" fillId="0" borderId="18" xfId="0" applyNumberFormat="1" applyFont="1" applyBorder="1" applyAlignment="1">
      <alignment horizontal="right" vertical="center"/>
    </xf>
    <xf numFmtId="168" fontId="0" fillId="0" borderId="0" xfId="0" applyNumberFormat="1" applyFont="1" applyAlignment="1">
      <alignment vertical="center"/>
    </xf>
    <xf numFmtId="0" fontId="2" fillId="0" borderId="3" xfId="11" applyFont="1" applyBorder="1" applyAlignment="1">
      <alignment vertical="center"/>
    </xf>
    <xf numFmtId="0" fontId="2" fillId="3" borderId="3" xfId="11" applyFont="1" applyFill="1" applyBorder="1" applyAlignment="1">
      <alignment vertical="center" wrapText="1"/>
    </xf>
    <xf numFmtId="0" fontId="2" fillId="3" borderId="3" xfId="0" applyFont="1" applyFill="1" applyBorder="1" applyAlignment="1">
      <alignment vertical="center"/>
    </xf>
    <xf numFmtId="0" fontId="5" fillId="2" borderId="10" xfId="0" applyFont="1" applyFill="1" applyBorder="1" applyAlignment="1">
      <alignment horizontal="center" vertical="center" wrapText="1"/>
    </xf>
    <xf numFmtId="2" fontId="5" fillId="2" borderId="10" xfId="0" applyNumberFormat="1" applyFont="1" applyFill="1" applyBorder="1" applyAlignment="1">
      <alignment horizontal="center" vertical="center"/>
    </xf>
    <xf numFmtId="168" fontId="5" fillId="2" borderId="10" xfId="0" applyNumberFormat="1" applyFont="1" applyFill="1" applyBorder="1" applyAlignment="1">
      <alignment horizontal="center" vertical="center"/>
    </xf>
    <xf numFmtId="1" fontId="2" fillId="0" borderId="3" xfId="0" applyNumberFormat="1" applyFont="1" applyBorder="1" applyAlignment="1">
      <alignment vertical="center" wrapText="1"/>
    </xf>
    <xf numFmtId="1" fontId="2" fillId="0" borderId="3" xfId="0" applyNumberFormat="1" applyFont="1" applyBorder="1" applyAlignment="1">
      <alignment vertical="center"/>
    </xf>
    <xf numFmtId="1" fontId="2" fillId="3" borderId="3" xfId="0" applyNumberFormat="1" applyFont="1" applyFill="1" applyBorder="1" applyAlignment="1">
      <alignment vertical="center"/>
    </xf>
    <xf numFmtId="2" fontId="2" fillId="0" borderId="25" xfId="0" applyNumberFormat="1" applyFont="1" applyBorder="1" applyAlignment="1">
      <alignment vertical="center"/>
    </xf>
    <xf numFmtId="4" fontId="2" fillId="0" borderId="3" xfId="0" applyNumberFormat="1" applyFont="1" applyBorder="1" applyAlignment="1">
      <alignment vertical="center" wrapText="1"/>
    </xf>
    <xf numFmtId="0" fontId="5" fillId="0" borderId="3" xfId="1" applyFont="1" applyBorder="1" applyAlignment="1">
      <alignment vertical="center" wrapText="1"/>
    </xf>
    <xf numFmtId="3" fontId="2" fillId="0" borderId="3" xfId="0" applyNumberFormat="1" applyFont="1" applyBorder="1" applyAlignment="1">
      <alignment vertical="center" wrapText="1"/>
    </xf>
    <xf numFmtId="3" fontId="54" fillId="0" borderId="3" xfId="0" applyNumberFormat="1" applyFont="1" applyBorder="1" applyAlignment="1">
      <alignment vertical="center" wrapText="1"/>
    </xf>
    <xf numFmtId="0" fontId="2" fillId="0" borderId="25" xfId="0" applyFont="1" applyBorder="1" applyAlignment="1">
      <alignment vertical="center" wrapText="1"/>
    </xf>
    <xf numFmtId="0" fontId="28" fillId="0" borderId="26" xfId="3" applyFont="1" applyBorder="1" applyAlignment="1">
      <alignment vertical="center"/>
    </xf>
    <xf numFmtId="0" fontId="55" fillId="0" borderId="3" xfId="0" applyFont="1" applyBorder="1" applyAlignment="1">
      <alignment vertical="center" wrapText="1"/>
    </xf>
    <xf numFmtId="0" fontId="2" fillId="0" borderId="3" xfId="2" applyFont="1" applyFill="1" applyBorder="1" applyAlignment="1">
      <alignment vertical="center" wrapText="1"/>
    </xf>
    <xf numFmtId="0" fontId="54" fillId="0" borderId="3" xfId="2" applyFont="1" applyFill="1" applyBorder="1" applyAlignment="1">
      <alignment vertical="center"/>
    </xf>
    <xf numFmtId="0" fontId="54" fillId="0" borderId="3" xfId="2" applyFont="1" applyFill="1" applyBorder="1" applyAlignment="1">
      <alignment vertical="center" wrapText="1"/>
    </xf>
    <xf numFmtId="0" fontId="54" fillId="0" borderId="0" xfId="0" applyFont="1" applyAlignment="1">
      <alignment vertical="center"/>
    </xf>
    <xf numFmtId="0" fontId="54" fillId="0" borderId="25" xfId="0" applyFont="1" applyBorder="1" applyAlignment="1">
      <alignment vertical="center" wrapText="1"/>
    </xf>
    <xf numFmtId="1" fontId="54" fillId="0" borderId="3" xfId="0" applyNumberFormat="1" applyFont="1" applyBorder="1" applyAlignment="1">
      <alignment vertical="center"/>
    </xf>
    <xf numFmtId="2" fontId="54" fillId="0" borderId="25" xfId="0" applyNumberFormat="1" applyFont="1" applyBorder="1" applyAlignment="1">
      <alignment vertical="center"/>
    </xf>
    <xf numFmtId="167" fontId="2" fillId="0" borderId="25" xfId="0" applyNumberFormat="1" applyFont="1" applyBorder="1" applyAlignment="1">
      <alignment vertical="center"/>
    </xf>
    <xf numFmtId="0" fontId="49" fillId="0" borderId="3" xfId="1" applyFont="1" applyBorder="1" applyAlignment="1">
      <alignment vertical="center"/>
    </xf>
    <xf numFmtId="0" fontId="2" fillId="0" borderId="3" xfId="1" applyFont="1" applyFill="1" applyBorder="1" applyAlignment="1">
      <alignment vertical="center" wrapText="1"/>
    </xf>
    <xf numFmtId="167" fontId="2" fillId="0" borderId="2" xfId="0" applyNumberFormat="1" applyFont="1" applyBorder="1" applyAlignment="1">
      <alignment vertical="center"/>
    </xf>
    <xf numFmtId="0" fontId="31" fillId="2" borderId="62" xfId="35" applyFont="1" applyFill="1" applyBorder="1" applyAlignment="1" applyProtection="1">
      <alignment horizontal="center" vertical="center"/>
    </xf>
    <xf numFmtId="0" fontId="31" fillId="2" borderId="63" xfId="35" applyFont="1" applyFill="1" applyBorder="1" applyAlignment="1" applyProtection="1">
      <alignment horizontal="center" vertical="center"/>
    </xf>
    <xf numFmtId="0" fontId="31" fillId="2" borderId="64" xfId="35" applyFont="1" applyFill="1" applyBorder="1" applyAlignment="1" applyProtection="1">
      <alignment horizontal="center" vertical="center"/>
    </xf>
    <xf numFmtId="0" fontId="31" fillId="2" borderId="66" xfId="35" applyFont="1" applyFill="1" applyBorder="1" applyAlignment="1" applyProtection="1">
      <alignment horizontal="center" vertical="center"/>
    </xf>
    <xf numFmtId="0" fontId="31" fillId="2" borderId="67" xfId="35" applyFont="1" applyFill="1" applyBorder="1" applyAlignment="1" applyProtection="1">
      <alignment horizontal="center" vertical="center"/>
    </xf>
    <xf numFmtId="0" fontId="31" fillId="2" borderId="68" xfId="35" applyFont="1" applyFill="1" applyBorder="1" applyAlignment="1" applyProtection="1">
      <alignment horizontal="center" vertical="center"/>
    </xf>
    <xf numFmtId="0" fontId="32" fillId="0" borderId="63" xfId="39" applyFont="1" applyBorder="1" applyAlignment="1">
      <alignment horizontal="center" vertical="center"/>
    </xf>
    <xf numFmtId="0" fontId="32" fillId="0" borderId="65" xfId="39" applyFont="1" applyBorder="1" applyAlignment="1">
      <alignment horizontal="center" vertical="center"/>
    </xf>
    <xf numFmtId="0" fontId="32" fillId="0" borderId="0" xfId="39" applyFont="1" applyAlignment="1">
      <alignment horizontal="center" vertical="center"/>
    </xf>
    <xf numFmtId="0" fontId="32" fillId="0" borderId="69" xfId="39" applyFont="1" applyBorder="1" applyAlignment="1">
      <alignment horizontal="center" vertical="center"/>
    </xf>
    <xf numFmtId="0" fontId="32" fillId="0" borderId="71" xfId="39" applyFont="1" applyBorder="1" applyAlignment="1">
      <alignment horizontal="center" vertical="center"/>
    </xf>
    <xf numFmtId="0" fontId="32" fillId="0" borderId="73" xfId="39" applyFont="1" applyBorder="1" applyAlignment="1">
      <alignment horizontal="center" vertical="center"/>
    </xf>
    <xf numFmtId="0" fontId="12" fillId="0" borderId="74" xfId="39" applyFont="1" applyBorder="1" applyAlignment="1">
      <alignment horizontal="left" vertical="center"/>
    </xf>
    <xf numFmtId="0" fontId="12" fillId="0" borderId="56" xfId="39" applyFont="1" applyBorder="1" applyAlignment="1">
      <alignment horizontal="left" vertical="center"/>
    </xf>
    <xf numFmtId="0" fontId="12" fillId="0" borderId="75" xfId="39" applyFont="1" applyBorder="1" applyAlignment="1" applyProtection="1">
      <alignment horizontal="left" vertical="center"/>
      <protection locked="0"/>
    </xf>
    <xf numFmtId="0" fontId="12" fillId="0" borderId="77" xfId="39" applyFont="1" applyBorder="1" applyAlignment="1">
      <alignment horizontal="left" vertical="center"/>
    </xf>
    <xf numFmtId="0" fontId="12" fillId="0" borderId="0" xfId="39" applyFont="1" applyAlignment="1">
      <alignment horizontal="left" vertical="center"/>
    </xf>
    <xf numFmtId="0" fontId="12" fillId="0" borderId="37" xfId="39" applyFont="1" applyBorder="1" applyAlignment="1" applyProtection="1">
      <alignment horizontal="left" vertical="center"/>
      <protection locked="0"/>
    </xf>
    <xf numFmtId="0" fontId="12" fillId="0" borderId="56" xfId="39" applyFont="1" applyBorder="1" applyAlignment="1" applyProtection="1">
      <alignment horizontal="center" vertical="center"/>
      <protection locked="0"/>
    </xf>
    <xf numFmtId="0" fontId="12" fillId="0" borderId="76" xfId="39" applyFont="1" applyBorder="1" applyAlignment="1" applyProtection="1">
      <alignment horizontal="center" vertical="center"/>
      <protection locked="0"/>
    </xf>
    <xf numFmtId="0" fontId="12" fillId="0" borderId="0" xfId="39" applyFont="1" applyAlignment="1" applyProtection="1">
      <alignment horizontal="center" vertical="center"/>
      <protection locked="0"/>
    </xf>
    <xf numFmtId="0" fontId="12" fillId="0" borderId="78" xfId="39" applyFont="1" applyBorder="1" applyAlignment="1" applyProtection="1">
      <alignment horizontal="center" vertical="center"/>
      <protection locked="0"/>
    </xf>
    <xf numFmtId="0" fontId="12" fillId="0" borderId="71" xfId="39" applyFont="1" applyBorder="1" applyAlignment="1" applyProtection="1">
      <alignment horizontal="center" vertical="center"/>
      <protection locked="0"/>
    </xf>
    <xf numFmtId="0" fontId="12" fillId="0" borderId="80" xfId="39" applyFont="1" applyBorder="1" applyAlignment="1" applyProtection="1">
      <alignment horizontal="center" vertical="center"/>
      <protection locked="0"/>
    </xf>
    <xf numFmtId="0" fontId="12" fillId="0" borderId="82" xfId="39" applyFont="1" applyBorder="1" applyAlignment="1">
      <alignment horizontal="left" vertical="center"/>
    </xf>
    <xf numFmtId="0" fontId="12" fillId="0" borderId="37" xfId="39" applyFont="1" applyBorder="1" applyAlignment="1" applyProtection="1">
      <alignment horizontal="left" vertical="center" wrapText="1"/>
      <protection locked="0"/>
    </xf>
    <xf numFmtId="0" fontId="12" fillId="0" borderId="77" xfId="39" applyFont="1" applyBorder="1" applyAlignment="1">
      <alignment horizontal="left" vertical="center" wrapText="1"/>
    </xf>
    <xf numFmtId="0" fontId="12" fillId="0" borderId="0" xfId="39" applyFont="1" applyAlignment="1">
      <alignment horizontal="left" vertical="center" wrapText="1"/>
    </xf>
    <xf numFmtId="0" fontId="12" fillId="10" borderId="37" xfId="39" applyFont="1" applyFill="1" applyBorder="1" applyAlignment="1" applyProtection="1">
      <alignment horizontal="left" vertical="center"/>
      <protection locked="0"/>
    </xf>
    <xf numFmtId="0" fontId="12" fillId="0" borderId="0" xfId="39" applyFont="1" applyAlignment="1" applyProtection="1">
      <alignment horizontal="right" vertical="center"/>
      <protection locked="0"/>
    </xf>
    <xf numFmtId="0" fontId="12" fillId="0" borderId="78" xfId="39" applyFont="1" applyBorder="1" applyAlignment="1" applyProtection="1">
      <alignment horizontal="right" vertical="center"/>
      <protection locked="0"/>
    </xf>
    <xf numFmtId="0" fontId="42" fillId="0" borderId="0" xfId="39" applyFont="1" applyAlignment="1">
      <alignment horizontal="left" vertical="top" wrapText="1"/>
    </xf>
    <xf numFmtId="171" fontId="34" fillId="9" borderId="10" xfId="39" applyNumberFormat="1" applyFont="1" applyFill="1" applyBorder="1" applyAlignment="1" applyProtection="1">
      <alignment horizontal="center" vertical="center"/>
      <protection locked="0"/>
    </xf>
    <xf numFmtId="171" fontId="34" fillId="9" borderId="98" xfId="39" applyNumberFormat="1" applyFont="1" applyFill="1" applyBorder="1" applyAlignment="1" applyProtection="1">
      <alignment horizontal="center" vertical="center"/>
      <protection locked="0"/>
    </xf>
    <xf numFmtId="171" fontId="34" fillId="9" borderId="99" xfId="39" applyNumberFormat="1" applyFont="1" applyFill="1" applyBorder="1" applyAlignment="1" applyProtection="1">
      <alignment horizontal="center" vertical="center"/>
      <protection locked="0"/>
    </xf>
    <xf numFmtId="171" fontId="34" fillId="9" borderId="100" xfId="39" applyNumberFormat="1" applyFont="1" applyFill="1" applyBorder="1" applyAlignment="1" applyProtection="1">
      <alignment horizontal="center" vertical="center"/>
      <protection locked="0"/>
    </xf>
    <xf numFmtId="0" fontId="36" fillId="2" borderId="101" xfId="35" applyFont="1" applyFill="1" applyBorder="1" applyAlignment="1" applyProtection="1">
      <alignment horizontal="center" vertical="center"/>
    </xf>
    <xf numFmtId="0" fontId="36" fillId="2" borderId="102" xfId="35" applyFont="1" applyFill="1" applyBorder="1" applyAlignment="1" applyProtection="1">
      <alignment horizontal="center" vertical="center"/>
    </xf>
    <xf numFmtId="164" fontId="38" fillId="2" borderId="103" xfId="35" applyNumberFormat="1" applyFont="1" applyFill="1" applyBorder="1" applyAlignment="1" applyProtection="1">
      <alignment horizontal="center" vertical="center"/>
    </xf>
    <xf numFmtId="164" fontId="38" fillId="2" borderId="102" xfId="35" applyNumberFormat="1" applyFont="1" applyFill="1" applyBorder="1" applyAlignment="1" applyProtection="1">
      <alignment horizontal="center" vertical="center"/>
    </xf>
    <xf numFmtId="0" fontId="39" fillId="0" borderId="104" xfId="40" applyFont="1" applyBorder="1" applyAlignment="1">
      <alignment horizontal="center" vertical="center"/>
    </xf>
    <xf numFmtId="0" fontId="39" fillId="0" borderId="105" xfId="40" applyFont="1" applyBorder="1" applyAlignment="1">
      <alignment horizontal="center" vertical="center"/>
    </xf>
    <xf numFmtId="0" fontId="36" fillId="2" borderId="107" xfId="35" applyFont="1" applyFill="1" applyBorder="1" applyAlignment="1" applyProtection="1">
      <alignment horizontal="center" vertical="center"/>
    </xf>
    <xf numFmtId="164" fontId="38" fillId="2" borderId="101" xfId="35" applyNumberFormat="1" applyFont="1" applyFill="1" applyBorder="1" applyAlignment="1" applyProtection="1">
      <alignment horizontal="center" vertical="center"/>
    </xf>
    <xf numFmtId="164" fontId="38" fillId="2" borderId="107" xfId="35" applyNumberFormat="1" applyFont="1" applyFill="1" applyBorder="1" applyAlignment="1" applyProtection="1">
      <alignment horizontal="center" vertical="center"/>
    </xf>
    <xf numFmtId="0" fontId="41" fillId="0" borderId="82" xfId="39" applyFont="1" applyBorder="1" applyAlignment="1">
      <alignment horizontal="center" vertical="center"/>
    </xf>
    <xf numFmtId="0" fontId="41" fillId="0" borderId="111" xfId="39" applyFont="1" applyBorder="1" applyAlignment="1">
      <alignment horizontal="center" vertical="center"/>
    </xf>
    <xf numFmtId="0" fontId="44" fillId="0" borderId="56" xfId="39" applyFont="1" applyBorder="1" applyAlignment="1">
      <alignment horizontal="left" vertical="center" wrapText="1"/>
    </xf>
    <xf numFmtId="0" fontId="44" fillId="0" borderId="0" xfId="39" applyFont="1" applyAlignment="1">
      <alignment horizontal="left" vertical="center" wrapText="1"/>
    </xf>
    <xf numFmtId="0" fontId="34" fillId="0" borderId="122" xfId="39" applyFont="1" applyBorder="1" applyAlignment="1">
      <alignment horizontal="center" vertical="center"/>
    </xf>
    <xf numFmtId="0" fontId="34" fillId="0" borderId="56" xfId="39" applyFont="1" applyBorder="1" applyAlignment="1">
      <alignment horizontal="center" vertical="center"/>
    </xf>
    <xf numFmtId="0" fontId="34" fillId="0" borderId="76" xfId="39" applyFont="1" applyBorder="1" applyAlignment="1">
      <alignment horizontal="center" vertical="center"/>
    </xf>
    <xf numFmtId="0" fontId="43" fillId="0" borderId="0" xfId="39" applyFont="1" applyAlignment="1">
      <alignment horizontal="left" vertical="center" wrapText="1"/>
    </xf>
    <xf numFmtId="0" fontId="42" fillId="0" borderId="126" xfId="39" applyFont="1" applyBorder="1" applyAlignment="1">
      <alignment horizontal="left" vertical="top" wrapText="1"/>
    </xf>
    <xf numFmtId="0" fontId="34" fillId="0" borderId="10" xfId="39" applyFont="1" applyBorder="1" applyAlignment="1">
      <alignment horizontal="center" vertical="center" wrapText="1"/>
    </xf>
    <xf numFmtId="0" fontId="12" fillId="0" borderId="2" xfId="39" applyFont="1" applyBorder="1" applyAlignment="1" applyProtection="1">
      <alignment horizontal="center" vertical="center"/>
      <protection locked="0"/>
    </xf>
    <xf numFmtId="43" fontId="12" fillId="9" borderId="2" xfId="41" applyFont="1" applyFill="1" applyBorder="1" applyAlignment="1" applyProtection="1">
      <alignment horizontal="center" vertical="center"/>
      <protection locked="0"/>
    </xf>
    <xf numFmtId="0" fontId="12" fillId="0" borderId="10" xfId="39" applyFont="1" applyBorder="1" applyAlignment="1" applyProtection="1">
      <alignment horizontal="center" vertical="center"/>
      <protection locked="0"/>
    </xf>
    <xf numFmtId="43" fontId="12" fillId="9" borderId="10" xfId="41" applyFont="1" applyFill="1" applyBorder="1" applyAlignment="1" applyProtection="1">
      <alignment horizontal="center" vertical="center"/>
      <protection locked="0"/>
    </xf>
    <xf numFmtId="43" fontId="12" fillId="9" borderId="61" xfId="41" applyFont="1" applyFill="1" applyBorder="1" applyAlignment="1" applyProtection="1">
      <alignment horizontal="center" vertical="center"/>
      <protection locked="0"/>
    </xf>
    <xf numFmtId="0" fontId="12" fillId="0" borderId="54" xfId="39" applyFont="1" applyBorder="1" applyAlignment="1" applyProtection="1">
      <alignment horizontal="center" vertical="center"/>
      <protection locked="0"/>
    </xf>
    <xf numFmtId="43" fontId="12" fillId="0" borderId="134" xfId="41" applyFont="1" applyBorder="1" applyAlignment="1" applyProtection="1">
      <alignment horizontal="center" vertical="center"/>
    </xf>
    <xf numFmtId="43" fontId="12" fillId="0" borderId="135" xfId="41" applyFont="1" applyBorder="1" applyAlignment="1" applyProtection="1">
      <alignment horizontal="center" vertical="center"/>
    </xf>
    <xf numFmtId="0" fontId="9" fillId="0" borderId="0" xfId="39" applyFont="1" applyAlignment="1" applyProtection="1">
      <alignment horizontal="center" vertical="center"/>
      <protection locked="0"/>
    </xf>
    <xf numFmtId="0" fontId="2" fillId="0" borderId="0" xfId="0" applyFont="1" applyAlignment="1">
      <alignment horizontal="left" vertical="center"/>
    </xf>
    <xf numFmtId="0" fontId="5" fillId="0" borderId="0" xfId="0" applyFont="1" applyAlignment="1">
      <alignment horizontal="left" vertical="center"/>
    </xf>
    <xf numFmtId="49" fontId="2" fillId="0" borderId="0" xfId="0" applyNumberFormat="1" applyFont="1" applyAlignment="1">
      <alignment horizontal="center" vertical="center"/>
    </xf>
    <xf numFmtId="0" fontId="5" fillId="0" borderId="20" xfId="0" applyFont="1" applyBorder="1" applyAlignment="1">
      <alignment horizontal="right" vertical="center"/>
    </xf>
    <xf numFmtId="0" fontId="5" fillId="0" borderId="21" xfId="0" applyFont="1" applyBorder="1" applyAlignment="1">
      <alignment horizontal="right" vertical="center"/>
    </xf>
    <xf numFmtId="0" fontId="2" fillId="0" borderId="16" xfId="0" applyFont="1" applyBorder="1" applyAlignment="1">
      <alignment horizontal="right" vertical="center"/>
    </xf>
    <xf numFmtId="0" fontId="2" fillId="0" borderId="9" xfId="0" applyFont="1" applyBorder="1" applyAlignment="1">
      <alignment horizontal="right" vertical="center"/>
    </xf>
    <xf numFmtId="0" fontId="5" fillId="0" borderId="16" xfId="0" applyFont="1" applyBorder="1" applyAlignment="1">
      <alignment horizontal="right" vertical="center"/>
    </xf>
    <xf numFmtId="0" fontId="5" fillId="0" borderId="9" xfId="0" applyFont="1" applyBorder="1" applyAlignment="1">
      <alignment horizontal="right" vertical="center"/>
    </xf>
    <xf numFmtId="0" fontId="5" fillId="0" borderId="12" xfId="0" applyFont="1" applyBorder="1" applyAlignment="1">
      <alignment horizontal="right" vertical="center"/>
    </xf>
    <xf numFmtId="0" fontId="5" fillId="0" borderId="13" xfId="0" applyFont="1" applyBorder="1" applyAlignment="1">
      <alignment horizontal="right" vertical="center"/>
    </xf>
    <xf numFmtId="0" fontId="2" fillId="15" borderId="22" xfId="0" applyFont="1" applyFill="1" applyBorder="1" applyAlignment="1">
      <alignment horizontal="center" vertical="center"/>
    </xf>
    <xf numFmtId="0" fontId="2" fillId="15" borderId="23" xfId="0" applyFont="1" applyFill="1" applyBorder="1" applyAlignment="1">
      <alignment horizontal="center" vertical="center"/>
    </xf>
    <xf numFmtId="0" fontId="2" fillId="15" borderId="24" xfId="0" applyFont="1" applyFill="1" applyBorder="1" applyAlignment="1">
      <alignment horizontal="center" vertical="center"/>
    </xf>
    <xf numFmtId="0" fontId="5" fillId="0" borderId="27" xfId="0" applyFont="1" applyBorder="1" applyAlignment="1">
      <alignment horizontal="right" vertical="center"/>
    </xf>
    <xf numFmtId="0" fontId="5" fillId="0" borderId="28" xfId="0" applyFont="1" applyBorder="1" applyAlignment="1">
      <alignment horizontal="right" vertical="center"/>
    </xf>
    <xf numFmtId="0" fontId="5" fillId="0" borderId="29" xfId="0" applyFont="1" applyBorder="1" applyAlignment="1">
      <alignment horizontal="right" vertical="center"/>
    </xf>
    <xf numFmtId="0" fontId="5" fillId="0" borderId="30" xfId="0" applyFont="1" applyBorder="1" applyAlignment="1">
      <alignment horizontal="center" vertical="center" wrapText="1"/>
    </xf>
    <xf numFmtId="0" fontId="5" fillId="0" borderId="31" xfId="0" applyFont="1" applyBorder="1" applyAlignment="1">
      <alignment horizontal="center" vertical="center" wrapText="1"/>
    </xf>
    <xf numFmtId="0" fontId="2" fillId="0" borderId="10" xfId="0" applyFont="1" applyBorder="1" applyAlignment="1">
      <alignment vertical="center"/>
    </xf>
    <xf numFmtId="49" fontId="2" fillId="0" borderId="0" xfId="0" applyNumberFormat="1" applyFont="1" applyAlignment="1">
      <alignment vertical="center"/>
    </xf>
    <xf numFmtId="0" fontId="5" fillId="0" borderId="0" xfId="0" applyFont="1" applyAlignment="1">
      <alignment vertical="center" wrapText="1"/>
    </xf>
    <xf numFmtId="0" fontId="5" fillId="0" borderId="0" xfId="0" applyFont="1" applyAlignment="1">
      <alignment vertical="center"/>
    </xf>
    <xf numFmtId="0" fontId="5" fillId="0" borderId="8" xfId="0" applyFont="1" applyBorder="1" applyAlignment="1">
      <alignment vertical="center" wrapText="1"/>
    </xf>
    <xf numFmtId="0" fontId="2" fillId="0" borderId="30" xfId="0" applyFont="1" applyBorder="1" applyAlignment="1">
      <alignment vertical="center"/>
    </xf>
    <xf numFmtId="0" fontId="2" fillId="0" borderId="32" xfId="0" applyFont="1" applyBorder="1" applyAlignment="1">
      <alignment vertical="center"/>
    </xf>
    <xf numFmtId="0" fontId="2" fillId="0" borderId="31" xfId="0" applyFont="1" applyBorder="1" applyAlignment="1">
      <alignment vertical="center"/>
    </xf>
    <xf numFmtId="0" fontId="58" fillId="0" borderId="3" xfId="0" applyFont="1" applyBorder="1" applyAlignment="1" applyProtection="1">
      <alignment vertical="center" wrapText="1"/>
      <protection hidden="1"/>
    </xf>
    <xf numFmtId="0" fontId="2" fillId="0" borderId="33" xfId="10" applyFont="1" applyBorder="1" applyAlignment="1">
      <alignment vertical="center"/>
    </xf>
    <xf numFmtId="49" fontId="2" fillId="0" borderId="0" xfId="10" applyNumberFormat="1" applyFont="1" applyAlignment="1">
      <alignment vertical="center"/>
    </xf>
    <xf numFmtId="0" fontId="5" fillId="0" borderId="0" xfId="13" applyFont="1" applyAlignment="1">
      <alignment vertical="center" wrapText="1"/>
    </xf>
    <xf numFmtId="0" fontId="5" fillId="0" borderId="0" xfId="13" applyFont="1" applyAlignment="1">
      <alignment vertical="center"/>
    </xf>
    <xf numFmtId="0" fontId="2" fillId="0" borderId="0" xfId="0" applyFont="1" applyAlignment="1">
      <alignment vertical="center"/>
    </xf>
    <xf numFmtId="0" fontId="2" fillId="0" borderId="10" xfId="13" applyFont="1" applyBorder="1" applyAlignment="1">
      <alignment vertical="center"/>
    </xf>
    <xf numFmtId="49" fontId="2" fillId="0" borderId="0" xfId="13" applyNumberFormat="1" applyFont="1" applyAlignment="1">
      <alignment vertical="center"/>
    </xf>
    <xf numFmtId="0" fontId="5" fillId="0" borderId="8" xfId="13" applyFont="1" applyBorder="1" applyAlignment="1">
      <alignment vertical="center"/>
    </xf>
    <xf numFmtId="0" fontId="5" fillId="0" borderId="55" xfId="13" applyFont="1" applyBorder="1" applyAlignment="1">
      <alignment vertical="center"/>
    </xf>
    <xf numFmtId="0" fontId="2" fillId="0" borderId="138" xfId="13" applyFont="1" applyBorder="1" applyAlignment="1">
      <alignment horizontal="left" vertical="center"/>
    </xf>
    <xf numFmtId="0" fontId="5" fillId="0" borderId="0" xfId="13" applyFont="1" applyAlignment="1">
      <alignment horizontal="left" vertical="center" wrapText="1"/>
    </xf>
    <xf numFmtId="0" fontId="5" fillId="0" borderId="0" xfId="13" applyFont="1" applyAlignment="1">
      <alignment horizontal="left" vertical="center"/>
    </xf>
    <xf numFmtId="0" fontId="5" fillId="0" borderId="137" xfId="13" applyFont="1" applyBorder="1" applyAlignment="1">
      <alignment horizontal="left" vertical="center"/>
    </xf>
    <xf numFmtId="0" fontId="5" fillId="0" borderId="137" xfId="13" applyFont="1" applyBorder="1" applyAlignment="1">
      <alignment horizontal="right" vertical="center"/>
    </xf>
    <xf numFmtId="0" fontId="16" fillId="0" borderId="0" xfId="37"/>
    <xf numFmtId="0" fontId="15" fillId="0" borderId="0" xfId="36" applyFont="1" applyAlignment="1">
      <alignment horizontal="center"/>
    </xf>
    <xf numFmtId="0" fontId="17" fillId="0" borderId="0" xfId="36" applyFont="1" applyAlignment="1">
      <alignment horizontal="center"/>
    </xf>
    <xf numFmtId="0" fontId="24" fillId="0" borderId="0" xfId="37" applyFont="1"/>
    <xf numFmtId="0" fontId="27" fillId="0" borderId="0" xfId="37" applyFont="1"/>
    <xf numFmtId="0" fontId="26" fillId="0" borderId="40" xfId="37" applyFont="1" applyBorder="1"/>
    <xf numFmtId="0" fontId="26" fillId="0" borderId="43" xfId="37" applyFont="1" applyBorder="1"/>
    <xf numFmtId="0" fontId="26" fillId="0" borderId="49" xfId="37" applyFont="1" applyBorder="1"/>
    <xf numFmtId="0" fontId="26" fillId="0" borderId="37" xfId="37" applyFont="1" applyBorder="1"/>
  </cellXfs>
  <cellStyles count="58">
    <cellStyle name="Comma" xfId="33" builtinId="3"/>
    <cellStyle name="Comma 2" xfId="4"/>
    <cellStyle name="Comma 2 2 2" xfId="51"/>
    <cellStyle name="Comma 2 3 2 2 2" xfId="21"/>
    <cellStyle name="Comma 3" xfId="12"/>
    <cellStyle name="Comma 4" xfId="29"/>
    <cellStyle name="Comma 4 2" xfId="45"/>
    <cellStyle name="Comma 5" xfId="41"/>
    <cellStyle name="Comma 5 2" xfId="49"/>
    <cellStyle name="Comma 6" xfId="46"/>
    <cellStyle name="Comma0" xfId="6"/>
    <cellStyle name="Currency 2" xfId="5"/>
    <cellStyle name="Currency 3" xfId="18"/>
    <cellStyle name="Currency 3 2" xfId="19"/>
    <cellStyle name="Currency 3 2 2" xfId="34"/>
    <cellStyle name="Currency 3 2 2 2" xfId="47"/>
    <cellStyle name="Currency 3 2 3" xfId="44"/>
    <cellStyle name="Currency 4" xfId="14"/>
    <cellStyle name="Currency 5" xfId="48"/>
    <cellStyle name="Currency0" xfId="7"/>
    <cellStyle name="Currency0 2" xfId="17"/>
    <cellStyle name="Currency0 2 2" xfId="43"/>
    <cellStyle name="Currency0 3" xfId="42"/>
    <cellStyle name="Date" xfId="8"/>
    <cellStyle name="Fixed" xfId="9"/>
    <cellStyle name="Hyperlink 2" xfId="31"/>
    <cellStyle name="Normal" xfId="0" builtinId="0"/>
    <cellStyle name="Normal 10" xfId="57"/>
    <cellStyle name="Normal 13" xfId="54"/>
    <cellStyle name="Normal 2" xfId="3"/>
    <cellStyle name="Normal 2 15" xfId="39"/>
    <cellStyle name="Normal 2 2" xfId="13"/>
    <cellStyle name="Normal 2 2 2" xfId="25"/>
    <cellStyle name="Normal 2 3" xfId="53"/>
    <cellStyle name="Normal 2 3 3" xfId="26"/>
    <cellStyle name="Normal 2 3 4" xfId="20"/>
    <cellStyle name="Normal 3" xfId="10"/>
    <cellStyle name="Normal 3 2 3 2" xfId="22"/>
    <cellStyle name="Normal 4" xfId="23"/>
    <cellStyle name="Normal 4 2" xfId="38"/>
    <cellStyle name="Normal 4 2 2" xfId="50"/>
    <cellStyle name="Normal 4 2 2 2" xfId="28"/>
    <cellStyle name="Normal 5" xfId="37"/>
    <cellStyle name="Normal 5 2" xfId="24"/>
    <cellStyle name="Normal 8" xfId="36"/>
    <cellStyle name="Normal_CERTIFICATE MOPANI - Attach Cert 1" xfId="40"/>
    <cellStyle name="Normal_Concrete, Formwork &amp; Reinf" xfId="55"/>
    <cellStyle name="Normal_F - Concrete, Formwork and Reinforcement1" xfId="56"/>
    <cellStyle name="normal_S1" xfId="1"/>
    <cellStyle name="normal_S1 2" xfId="11"/>
    <cellStyle name="normal_S10" xfId="2"/>
    <cellStyle name="normal_S10 2" xfId="15"/>
    <cellStyle name="Output" xfId="35" builtinId="21"/>
    <cellStyle name="Percent 2" xfId="27"/>
    <cellStyle name="Percent 2 3" xfId="32"/>
    <cellStyle name="Percent 3" xfId="16"/>
    <cellStyle name="Percent 3 2" xfId="30"/>
    <cellStyle name="Percent 3 3" xfId="52"/>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E2E6B4"/>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DDDDDD"/>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 Id="rId27"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13</xdr:col>
      <xdr:colOff>434024</xdr:colOff>
      <xdr:row>0</xdr:row>
      <xdr:rowOff>80170</xdr:rowOff>
    </xdr:from>
    <xdr:to>
      <xdr:col>14</xdr:col>
      <xdr:colOff>1111250</xdr:colOff>
      <xdr:row>2</xdr:row>
      <xdr:rowOff>231670</xdr:rowOff>
    </xdr:to>
    <xdr:pic>
      <xdr:nvPicPr>
        <xdr:cNvPr id="2" name="Picture_x0020_1" descr="cid:image002.gif@01C939B6.79A4BBC0">
          <a:extLst>
            <a:ext uri="{FF2B5EF4-FFF2-40B4-BE49-F238E27FC236}">
              <a16:creationId xmlns:a16="http://schemas.microsoft.com/office/drawing/2014/main" id="{A8204CC8-E3CF-4566-82C6-455E6016727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058084" y="80170"/>
          <a:ext cx="2445066" cy="692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5</xdr:col>
      <xdr:colOff>1038225</xdr:colOff>
      <xdr:row>18</xdr:row>
      <xdr:rowOff>34925</xdr:rowOff>
    </xdr:from>
    <xdr:ext cx="65" cy="172227"/>
    <xdr:sp macro="" textlink="">
      <xdr:nvSpPr>
        <xdr:cNvPr id="2" name="TextBox 1"/>
        <xdr:cNvSpPr txBox="1"/>
      </xdr:nvSpPr>
      <xdr:spPr>
        <a:xfrm>
          <a:off x="5540375" y="43719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ZA" sz="1100"/>
        </a:p>
      </xdr:txBody>
    </xdr:sp>
    <xdr:clientData/>
  </xdr:oneCellAnchor>
</xdr:wsDr>
</file>

<file path=xl/theme/theme1.xml><?xml version="1.0" encoding="utf-8"?>
<a:theme xmlns:a="http://schemas.openxmlformats.org/drawingml/2006/main" name="Office Theme 2007 - 2010">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45"/>
  <sheetViews>
    <sheetView view="pageBreakPreview" topLeftCell="A55" zoomScale="64" zoomScaleNormal="100" zoomScaleSheetLayoutView="64" workbookViewId="0">
      <selection activeCell="T63" sqref="T63"/>
    </sheetView>
  </sheetViews>
  <sheetFormatPr defaultColWidth="8.77734375" defaultRowHeight="13.2" x14ac:dyDescent="0.25"/>
  <cols>
    <col min="1" max="1" width="4.44140625" style="84" customWidth="1"/>
    <col min="2" max="2" width="3.77734375" style="84" customWidth="1"/>
    <col min="3" max="3" width="17.21875" style="84" customWidth="1"/>
    <col min="4" max="4" width="5.21875" style="84" customWidth="1"/>
    <col min="5" max="5" width="5.44140625" style="84" customWidth="1"/>
    <col min="6" max="6" width="9" style="84" customWidth="1"/>
    <col min="7" max="7" width="11" style="84" customWidth="1"/>
    <col min="8" max="8" width="15.77734375" style="84" customWidth="1"/>
    <col min="9" max="9" width="13.77734375" style="84" customWidth="1"/>
    <col min="10" max="10" width="6.77734375" style="84" customWidth="1"/>
    <col min="11" max="11" width="5.21875" style="84" customWidth="1"/>
    <col min="12" max="12" width="16" style="84" customWidth="1"/>
    <col min="13" max="13" width="26.77734375" style="84" customWidth="1"/>
    <col min="14" max="14" width="25.77734375" style="84" customWidth="1"/>
    <col min="15" max="15" width="21.77734375" style="84" customWidth="1"/>
    <col min="16" max="16" width="8.21875" style="84" customWidth="1"/>
    <col min="17" max="17" width="15.21875" style="84" customWidth="1"/>
    <col min="18" max="18" width="14" style="84" customWidth="1"/>
    <col min="19" max="19" width="14.21875" style="84" customWidth="1"/>
    <col min="20" max="20" width="17.21875" style="84" customWidth="1"/>
    <col min="21" max="21" width="2.21875" style="84" customWidth="1"/>
    <col min="22" max="22" width="12.21875" style="84" bestFit="1" customWidth="1"/>
    <col min="23" max="16384" width="8.77734375" style="84"/>
  </cols>
  <sheetData>
    <row r="1" spans="1:15" ht="20.25" customHeight="1" thickTop="1" x14ac:dyDescent="0.25">
      <c r="A1" s="602" t="s">
        <v>355</v>
      </c>
      <c r="B1" s="603"/>
      <c r="C1" s="603"/>
      <c r="D1" s="603"/>
      <c r="E1" s="603"/>
      <c r="F1" s="603"/>
      <c r="G1" s="603"/>
      <c r="H1" s="603"/>
      <c r="I1" s="603"/>
      <c r="J1" s="603"/>
      <c r="K1" s="603"/>
      <c r="L1" s="603"/>
      <c r="M1" s="604"/>
      <c r="N1" s="608"/>
      <c r="O1" s="609"/>
    </row>
    <row r="2" spans="1:15" ht="23.25" customHeight="1" x14ac:dyDescent="0.25">
      <c r="A2" s="605"/>
      <c r="B2" s="606"/>
      <c r="C2" s="606"/>
      <c r="D2" s="606"/>
      <c r="E2" s="606"/>
      <c r="F2" s="606"/>
      <c r="G2" s="606"/>
      <c r="H2" s="606"/>
      <c r="I2" s="606"/>
      <c r="J2" s="606"/>
      <c r="K2" s="606"/>
      <c r="L2" s="606"/>
      <c r="M2" s="607"/>
      <c r="N2" s="610"/>
      <c r="O2" s="611"/>
    </row>
    <row r="3" spans="1:15" s="89" customFormat="1" ht="21.75" customHeight="1" thickBot="1" x14ac:dyDescent="0.3">
      <c r="A3" s="85" t="s">
        <v>356</v>
      </c>
      <c r="B3" s="86"/>
      <c r="C3" s="87"/>
      <c r="D3" s="86"/>
      <c r="E3" s="86"/>
      <c r="F3" s="86"/>
      <c r="G3" s="86"/>
      <c r="H3" s="86"/>
      <c r="I3" s="86"/>
      <c r="J3" s="86"/>
      <c r="K3" s="86"/>
      <c r="L3" s="86"/>
      <c r="M3" s="88"/>
      <c r="N3" s="612"/>
      <c r="O3" s="613"/>
    </row>
    <row r="4" spans="1:15" s="93" customFormat="1" ht="16.2" thickTop="1" thickBot="1" x14ac:dyDescent="0.3">
      <c r="A4" s="614" t="s">
        <v>357</v>
      </c>
      <c r="B4" s="615"/>
      <c r="C4" s="615"/>
      <c r="D4" s="616" t="s">
        <v>441</v>
      </c>
      <c r="E4" s="616"/>
      <c r="F4" s="616"/>
      <c r="G4" s="616"/>
      <c r="H4" s="616"/>
      <c r="I4" s="616"/>
      <c r="J4" s="616"/>
      <c r="K4" s="90"/>
      <c r="L4" s="90"/>
      <c r="M4" s="91"/>
      <c r="N4" s="90"/>
      <c r="O4" s="92"/>
    </row>
    <row r="5" spans="1:15" s="93" customFormat="1" ht="15.6" thickBot="1" x14ac:dyDescent="0.3">
      <c r="A5" s="617" t="s">
        <v>358</v>
      </c>
      <c r="B5" s="618"/>
      <c r="C5" s="618"/>
      <c r="D5" s="619" t="s">
        <v>443</v>
      </c>
      <c r="E5" s="619"/>
      <c r="F5" s="619"/>
      <c r="G5" s="619"/>
      <c r="H5" s="619"/>
      <c r="I5" s="619"/>
      <c r="J5" s="619"/>
      <c r="M5" s="96" t="s">
        <v>447</v>
      </c>
      <c r="O5" s="97"/>
    </row>
    <row r="6" spans="1:15" s="93" customFormat="1" ht="15.6" thickBot="1" x14ac:dyDescent="0.3">
      <c r="A6" s="617" t="s">
        <v>359</v>
      </c>
      <c r="B6" s="618"/>
      <c r="C6" s="618"/>
      <c r="D6" s="619" t="s">
        <v>444</v>
      </c>
      <c r="E6" s="619"/>
      <c r="F6" s="619"/>
      <c r="G6" s="619"/>
      <c r="H6" s="619"/>
      <c r="I6" s="619"/>
      <c r="J6" s="619"/>
      <c r="M6" s="96"/>
      <c r="O6" s="98"/>
    </row>
    <row r="7" spans="1:15" s="93" customFormat="1" ht="27" customHeight="1" thickBot="1" x14ac:dyDescent="0.3">
      <c r="A7" s="617" t="s">
        <v>360</v>
      </c>
      <c r="B7" s="618"/>
      <c r="C7" s="618"/>
      <c r="D7" s="627" t="s">
        <v>445</v>
      </c>
      <c r="E7" s="627"/>
      <c r="F7" s="627"/>
      <c r="G7" s="627"/>
      <c r="H7" s="627"/>
      <c r="I7" s="627"/>
      <c r="J7" s="627"/>
      <c r="M7" s="96" t="s">
        <v>442</v>
      </c>
      <c r="O7" s="99"/>
    </row>
    <row r="8" spans="1:15" s="93" customFormat="1" ht="34.049999999999997" customHeight="1" thickBot="1" x14ac:dyDescent="0.3">
      <c r="A8" s="628" t="s">
        <v>361</v>
      </c>
      <c r="B8" s="629"/>
      <c r="C8" s="629"/>
      <c r="D8" s="630">
        <v>4880256831</v>
      </c>
      <c r="E8" s="630"/>
      <c r="F8" s="630"/>
      <c r="G8" s="630"/>
      <c r="H8" s="630"/>
      <c r="I8" s="630"/>
      <c r="J8" s="630"/>
      <c r="M8" s="96" t="s">
        <v>362</v>
      </c>
      <c r="N8" s="100"/>
      <c r="O8" s="97"/>
    </row>
    <row r="9" spans="1:15" s="93" customFormat="1" ht="15.6" thickBot="1" x14ac:dyDescent="0.3">
      <c r="A9" s="617" t="s">
        <v>363</v>
      </c>
      <c r="B9" s="618"/>
      <c r="C9" s="618"/>
      <c r="D9" s="627" t="s">
        <v>446</v>
      </c>
      <c r="E9" s="627"/>
      <c r="F9" s="627"/>
      <c r="G9" s="627"/>
      <c r="H9" s="627"/>
      <c r="I9" s="627"/>
      <c r="J9" s="627"/>
      <c r="M9" s="96"/>
      <c r="O9" s="98"/>
    </row>
    <row r="10" spans="1:15" s="93" customFormat="1" ht="15.6" thickBot="1" x14ac:dyDescent="0.3">
      <c r="A10" s="94" t="s">
        <v>364</v>
      </c>
      <c r="B10" s="95"/>
      <c r="C10" s="95"/>
      <c r="D10" s="619" t="s">
        <v>365</v>
      </c>
      <c r="E10" s="619"/>
      <c r="F10" s="619"/>
      <c r="G10" s="619"/>
      <c r="H10" s="619"/>
      <c r="I10" s="619"/>
      <c r="J10" s="619"/>
      <c r="M10" s="96" t="s">
        <v>366</v>
      </c>
      <c r="N10" s="631"/>
      <c r="O10" s="632"/>
    </row>
    <row r="11" spans="1:15" s="93" customFormat="1" ht="15.6" thickBot="1" x14ac:dyDescent="0.3">
      <c r="A11" s="94" t="s">
        <v>367</v>
      </c>
      <c r="B11" s="95"/>
      <c r="C11" s="95"/>
      <c r="D11" s="619" t="s">
        <v>368</v>
      </c>
      <c r="E11" s="619"/>
      <c r="F11" s="619"/>
      <c r="G11" s="619"/>
      <c r="H11" s="619"/>
      <c r="I11" s="619"/>
      <c r="J11" s="619"/>
      <c r="M11" s="96" t="s">
        <v>369</v>
      </c>
      <c r="O11" s="101" t="s">
        <v>370</v>
      </c>
    </row>
    <row r="12" spans="1:15" s="93" customFormat="1" ht="15" x14ac:dyDescent="0.25">
      <c r="A12" s="94"/>
      <c r="B12" s="95"/>
      <c r="C12" s="95"/>
      <c r="D12" s="102"/>
      <c r="E12" s="102"/>
      <c r="F12" s="102"/>
      <c r="G12" s="102"/>
      <c r="H12" s="102"/>
      <c r="I12" s="102"/>
      <c r="J12" s="102"/>
      <c r="M12" s="96" t="s">
        <v>371</v>
      </c>
      <c r="O12" s="101" t="s">
        <v>372</v>
      </c>
    </row>
    <row r="13" spans="1:15" s="93" customFormat="1" ht="15.6" thickBot="1" x14ac:dyDescent="0.3">
      <c r="A13" s="103"/>
      <c r="B13" s="104"/>
      <c r="C13" s="104"/>
      <c r="D13" s="105"/>
      <c r="E13" s="105"/>
      <c r="F13" s="105"/>
      <c r="G13" s="105"/>
      <c r="H13" s="105"/>
      <c r="I13" s="105"/>
      <c r="J13" s="105"/>
      <c r="K13" s="105"/>
      <c r="L13" s="105"/>
      <c r="M13" s="96" t="s">
        <v>373</v>
      </c>
      <c r="N13" s="105"/>
      <c r="O13" s="106" t="s">
        <v>372</v>
      </c>
    </row>
    <row r="14" spans="1:15" s="93" customFormat="1" ht="18" customHeight="1" thickTop="1" x14ac:dyDescent="0.25">
      <c r="A14" s="107" t="s">
        <v>374</v>
      </c>
      <c r="B14" s="108" t="s">
        <v>375</v>
      </c>
      <c r="C14" s="91"/>
      <c r="D14" s="91"/>
      <c r="E14" s="91"/>
      <c r="F14" s="91"/>
      <c r="G14" s="91"/>
      <c r="H14" s="91"/>
      <c r="I14" s="91"/>
      <c r="J14" s="90"/>
      <c r="K14" s="90"/>
      <c r="L14" s="90"/>
      <c r="M14" s="109" t="s">
        <v>376</v>
      </c>
      <c r="N14" s="620"/>
      <c r="O14" s="621"/>
    </row>
    <row r="15" spans="1:15" s="93" customFormat="1" ht="18" customHeight="1" x14ac:dyDescent="0.25">
      <c r="A15" s="110"/>
      <c r="B15" s="96">
        <v>1.1000000000000001</v>
      </c>
      <c r="C15" s="111" t="s">
        <v>377</v>
      </c>
      <c r="D15" s="111"/>
      <c r="E15" s="111"/>
      <c r="F15" s="111"/>
      <c r="G15" s="111"/>
      <c r="H15" s="111"/>
      <c r="I15" s="111"/>
      <c r="J15" s="112"/>
      <c r="K15" s="112"/>
      <c r="L15" s="112"/>
      <c r="M15" s="113">
        <v>6736136.0999999996</v>
      </c>
      <c r="N15" s="622"/>
      <c r="O15" s="623"/>
    </row>
    <row r="16" spans="1:15" s="93" customFormat="1" ht="18" customHeight="1" x14ac:dyDescent="0.25">
      <c r="A16" s="110"/>
      <c r="B16" s="96">
        <v>2</v>
      </c>
      <c r="C16" s="96" t="s">
        <v>378</v>
      </c>
      <c r="D16" s="96"/>
      <c r="E16" s="96" t="s">
        <v>379</v>
      </c>
      <c r="F16" s="96" t="s">
        <v>380</v>
      </c>
      <c r="G16" s="96" t="s">
        <v>381</v>
      </c>
      <c r="H16" s="96"/>
      <c r="I16" s="96"/>
      <c r="K16" s="112"/>
      <c r="L16" s="93" t="s">
        <v>382</v>
      </c>
      <c r="M16" s="114">
        <v>0</v>
      </c>
      <c r="N16" s="622"/>
      <c r="O16" s="623"/>
    </row>
    <row r="17" spans="1:18" s="93" customFormat="1" ht="18" customHeight="1" x14ac:dyDescent="0.25">
      <c r="A17" s="110"/>
      <c r="B17" s="96"/>
      <c r="C17" s="96"/>
      <c r="D17" s="96"/>
      <c r="E17" s="96"/>
      <c r="F17" s="115" t="s">
        <v>383</v>
      </c>
      <c r="G17" s="115" t="s">
        <v>384</v>
      </c>
      <c r="H17" s="115"/>
      <c r="I17" s="115"/>
      <c r="J17" s="116"/>
      <c r="K17" s="112"/>
      <c r="L17" s="116" t="s">
        <v>382</v>
      </c>
      <c r="M17" s="114">
        <v>0</v>
      </c>
      <c r="N17" s="622"/>
      <c r="O17" s="623"/>
    </row>
    <row r="18" spans="1:18" s="93" customFormat="1" ht="18" customHeight="1" x14ac:dyDescent="0.25">
      <c r="A18" s="110"/>
      <c r="B18" s="96"/>
      <c r="C18" s="111"/>
      <c r="D18" s="111"/>
      <c r="E18" s="111"/>
      <c r="F18" s="111" t="s">
        <v>385</v>
      </c>
      <c r="G18" s="111" t="s">
        <v>386</v>
      </c>
      <c r="H18" s="111"/>
      <c r="I18" s="111"/>
      <c r="J18" s="112"/>
      <c r="K18" s="112"/>
      <c r="L18" s="112"/>
      <c r="M18" s="117">
        <f>M16-M17</f>
        <v>0</v>
      </c>
      <c r="N18" s="622"/>
      <c r="O18" s="623"/>
    </row>
    <row r="19" spans="1:18" s="93" customFormat="1" ht="18" customHeight="1" x14ac:dyDescent="0.25">
      <c r="A19" s="110"/>
      <c r="B19" s="96">
        <v>3</v>
      </c>
      <c r="C19" s="96" t="s">
        <v>387</v>
      </c>
      <c r="D19" s="96"/>
      <c r="E19" s="96" t="s">
        <v>379</v>
      </c>
      <c r="F19" s="111" t="s">
        <v>380</v>
      </c>
      <c r="G19" s="626" t="s">
        <v>388</v>
      </c>
      <c r="H19" s="626"/>
      <c r="I19" s="626"/>
      <c r="J19" s="118">
        <v>0.1</v>
      </c>
      <c r="K19" s="112"/>
      <c r="L19" s="112"/>
      <c r="M19" s="117">
        <f>M15*J19</f>
        <v>673613.61</v>
      </c>
      <c r="N19" s="622"/>
      <c r="O19" s="623"/>
    </row>
    <row r="20" spans="1:18" s="93" customFormat="1" ht="18" customHeight="1" x14ac:dyDescent="0.25">
      <c r="A20" s="110"/>
      <c r="B20" s="96"/>
      <c r="C20" s="96"/>
      <c r="D20" s="96"/>
      <c r="E20" s="96"/>
      <c r="F20" s="111" t="s">
        <v>383</v>
      </c>
      <c r="G20" s="111" t="s">
        <v>389</v>
      </c>
      <c r="H20" s="111"/>
      <c r="I20" s="111"/>
      <c r="J20" s="112"/>
      <c r="K20" s="112"/>
      <c r="L20" s="112"/>
      <c r="M20" s="117">
        <f>M18</f>
        <v>0</v>
      </c>
      <c r="N20" s="622"/>
      <c r="O20" s="623"/>
    </row>
    <row r="21" spans="1:18" s="93" customFormat="1" ht="18" customHeight="1" x14ac:dyDescent="0.25">
      <c r="A21" s="110"/>
      <c r="B21" s="96"/>
      <c r="C21" s="111"/>
      <c r="D21" s="111"/>
      <c r="E21" s="111"/>
      <c r="F21" s="111" t="s">
        <v>385</v>
      </c>
      <c r="G21" s="111" t="s">
        <v>390</v>
      </c>
      <c r="H21" s="111"/>
      <c r="I21" s="111"/>
      <c r="J21" s="112"/>
      <c r="K21" s="112"/>
      <c r="L21" s="112"/>
      <c r="M21" s="117">
        <f>M19-M20</f>
        <v>673613.61</v>
      </c>
      <c r="N21" s="622"/>
      <c r="O21" s="623"/>
    </row>
    <row r="22" spans="1:18" s="123" customFormat="1" ht="18" customHeight="1" x14ac:dyDescent="0.25">
      <c r="A22" s="119"/>
      <c r="B22" s="96">
        <v>4</v>
      </c>
      <c r="C22" s="120" t="s">
        <v>391</v>
      </c>
      <c r="D22" s="120"/>
      <c r="E22" s="120"/>
      <c r="F22" s="120"/>
      <c r="G22" s="120"/>
      <c r="H22" s="120"/>
      <c r="I22" s="120"/>
      <c r="J22" s="121"/>
      <c r="K22" s="121"/>
      <c r="L22" s="121"/>
      <c r="M22" s="122">
        <f>M15+M19</f>
        <v>7409749.71</v>
      </c>
      <c r="N22" s="622"/>
      <c r="O22" s="623"/>
      <c r="R22" s="124"/>
    </row>
    <row r="23" spans="1:18" s="93" customFormat="1" ht="18" customHeight="1" x14ac:dyDescent="0.25">
      <c r="A23" s="110"/>
      <c r="B23" s="96">
        <v>5</v>
      </c>
      <c r="C23" s="111" t="s">
        <v>392</v>
      </c>
      <c r="D23" s="111"/>
      <c r="E23" s="111"/>
      <c r="F23" s="111"/>
      <c r="G23" s="111"/>
      <c r="H23" s="111"/>
      <c r="I23" s="111"/>
      <c r="J23" s="118">
        <v>0.02</v>
      </c>
      <c r="K23" s="112"/>
      <c r="L23" s="112"/>
      <c r="M23" s="117">
        <v>0</v>
      </c>
      <c r="N23" s="622"/>
      <c r="O23" s="623"/>
    </row>
    <row r="24" spans="1:18" s="123" customFormat="1" ht="18" customHeight="1" thickBot="1" x14ac:dyDescent="0.3">
      <c r="A24" s="125"/>
      <c r="B24" s="104">
        <v>6</v>
      </c>
      <c r="C24" s="126" t="s">
        <v>393</v>
      </c>
      <c r="D24" s="126"/>
      <c r="E24" s="126"/>
      <c r="F24" s="126"/>
      <c r="G24" s="126"/>
      <c r="H24" s="126"/>
      <c r="I24" s="126"/>
      <c r="J24" s="127"/>
      <c r="K24" s="127"/>
      <c r="L24" s="127"/>
      <c r="M24" s="128">
        <f>M22+M23</f>
        <v>7409749.71</v>
      </c>
      <c r="N24" s="624"/>
      <c r="O24" s="625"/>
    </row>
    <row r="25" spans="1:18" s="93" customFormat="1" ht="18" customHeight="1" thickTop="1" x14ac:dyDescent="0.25">
      <c r="A25" s="129" t="s">
        <v>394</v>
      </c>
      <c r="B25" s="130" t="s">
        <v>395</v>
      </c>
      <c r="C25" s="96"/>
      <c r="D25" s="96"/>
      <c r="E25" s="96"/>
      <c r="F25" s="96"/>
      <c r="G25" s="96"/>
      <c r="H25" s="96"/>
      <c r="I25" s="96"/>
      <c r="J25" s="96"/>
      <c r="K25" s="96"/>
      <c r="L25" s="96"/>
      <c r="M25" s="131" t="s">
        <v>396</v>
      </c>
      <c r="N25" s="132" t="s">
        <v>397</v>
      </c>
      <c r="O25" s="133" t="s">
        <v>398</v>
      </c>
    </row>
    <row r="26" spans="1:18" s="93" customFormat="1" ht="18" customHeight="1" x14ac:dyDescent="0.25">
      <c r="A26" s="110"/>
      <c r="B26" s="96"/>
      <c r="C26" s="96"/>
      <c r="D26" s="96"/>
      <c r="E26" s="96"/>
      <c r="F26" s="96"/>
      <c r="G26" s="96"/>
      <c r="H26" s="96"/>
      <c r="I26" s="96"/>
      <c r="J26" s="96"/>
      <c r="K26" s="96"/>
      <c r="L26" s="96"/>
      <c r="M26" s="134" t="s">
        <v>376</v>
      </c>
      <c r="N26" s="135" t="s">
        <v>376</v>
      </c>
      <c r="O26" s="136" t="s">
        <v>376</v>
      </c>
    </row>
    <row r="27" spans="1:18" s="93" customFormat="1" ht="18" customHeight="1" x14ac:dyDescent="0.25">
      <c r="A27" s="110"/>
      <c r="B27" s="96">
        <v>1</v>
      </c>
      <c r="C27" s="111" t="s">
        <v>399</v>
      </c>
      <c r="D27" s="111"/>
      <c r="E27" s="111"/>
      <c r="F27" s="111"/>
      <c r="G27" s="111"/>
      <c r="H27" s="111"/>
      <c r="I27" s="111"/>
      <c r="J27" s="111"/>
      <c r="K27" s="111"/>
      <c r="L27" s="111" t="s">
        <v>382</v>
      </c>
      <c r="M27" s="117" t="e">
        <f>SUMMARY!#REF!</f>
        <v>#REF!</v>
      </c>
      <c r="N27" s="137" t="e">
        <f>M27</f>
        <v>#REF!</v>
      </c>
      <c r="O27" s="137">
        <v>730374</v>
      </c>
    </row>
    <row r="28" spans="1:18" s="93" customFormat="1" ht="18" customHeight="1" x14ac:dyDescent="0.25">
      <c r="A28" s="110"/>
      <c r="B28" s="96">
        <v>2</v>
      </c>
      <c r="C28" s="111" t="s">
        <v>400</v>
      </c>
      <c r="D28" s="111"/>
      <c r="E28" s="111"/>
      <c r="F28" s="111"/>
      <c r="G28" s="111"/>
      <c r="H28" s="111"/>
      <c r="I28" s="111"/>
      <c r="J28" s="111"/>
      <c r="K28" s="111"/>
      <c r="L28" s="111" t="s">
        <v>382</v>
      </c>
      <c r="M28" s="117">
        <v>0</v>
      </c>
      <c r="N28" s="137">
        <f>-O28</f>
        <v>0</v>
      </c>
      <c r="O28" s="138">
        <v>0</v>
      </c>
    </row>
    <row r="29" spans="1:18" s="93" customFormat="1" ht="18" customHeight="1" thickBot="1" x14ac:dyDescent="0.3">
      <c r="A29" s="110"/>
      <c r="B29" s="96">
        <v>3</v>
      </c>
      <c r="C29" s="96" t="s">
        <v>401</v>
      </c>
      <c r="D29" s="96"/>
      <c r="E29" s="96"/>
      <c r="F29" s="96"/>
      <c r="G29" s="96"/>
      <c r="H29" s="96"/>
      <c r="I29" s="96"/>
      <c r="J29" s="96"/>
      <c r="K29" s="96"/>
      <c r="L29" s="96" t="s">
        <v>382</v>
      </c>
      <c r="M29" s="139">
        <v>0</v>
      </c>
      <c r="N29" s="140">
        <v>0</v>
      </c>
      <c r="O29" s="141">
        <v>0</v>
      </c>
    </row>
    <row r="30" spans="1:18" s="123" customFormat="1" ht="18" customHeight="1" thickBot="1" x14ac:dyDescent="0.3">
      <c r="A30" s="119"/>
      <c r="B30" s="96">
        <v>4</v>
      </c>
      <c r="C30" s="142" t="s">
        <v>402</v>
      </c>
      <c r="D30" s="143"/>
      <c r="E30" s="143"/>
      <c r="F30" s="143"/>
      <c r="G30" s="143"/>
      <c r="H30" s="143"/>
      <c r="I30" s="143"/>
      <c r="J30" s="143"/>
      <c r="K30" s="143"/>
      <c r="L30" s="143"/>
      <c r="M30" s="144" t="e">
        <f>N30+O30</f>
        <v>#REF!</v>
      </c>
      <c r="N30" s="145" t="e">
        <f>+N29+N28+N27</f>
        <v>#REF!</v>
      </c>
      <c r="O30" s="146">
        <f>+O29+O28+O27</f>
        <v>730374</v>
      </c>
      <c r="Q30" s="124"/>
    </row>
    <row r="31" spans="1:18" s="93" customFormat="1" ht="18" customHeight="1" x14ac:dyDescent="0.25">
      <c r="A31" s="110"/>
      <c r="B31" s="96">
        <v>5</v>
      </c>
      <c r="C31" s="96" t="s">
        <v>403</v>
      </c>
      <c r="D31" s="96"/>
      <c r="E31" s="96"/>
      <c r="F31" s="96"/>
      <c r="G31" s="96"/>
      <c r="H31" s="96"/>
      <c r="I31" s="96"/>
      <c r="J31" s="96"/>
      <c r="K31" s="111"/>
      <c r="L31" s="96" t="s">
        <v>382</v>
      </c>
      <c r="M31" s="147">
        <f>N31+O31</f>
        <v>0</v>
      </c>
      <c r="N31" s="148">
        <v>0</v>
      </c>
      <c r="O31" s="149">
        <v>0</v>
      </c>
      <c r="Q31" s="150"/>
    </row>
    <row r="32" spans="1:18" s="93" customFormat="1" ht="18" customHeight="1" thickBot="1" x14ac:dyDescent="0.3">
      <c r="A32" s="110"/>
      <c r="B32" s="96">
        <v>6</v>
      </c>
      <c r="C32" s="151" t="s">
        <v>404</v>
      </c>
      <c r="D32" s="151"/>
      <c r="E32" s="151"/>
      <c r="F32" s="151"/>
      <c r="G32" s="151"/>
      <c r="H32" s="151"/>
      <c r="I32" s="151"/>
      <c r="J32" s="151"/>
      <c r="K32" s="96"/>
      <c r="L32" s="151" t="s">
        <v>382</v>
      </c>
      <c r="M32" s="139">
        <f>+N32+O32</f>
        <v>0</v>
      </c>
      <c r="N32" s="140">
        <v>0</v>
      </c>
      <c r="O32" s="141">
        <v>0</v>
      </c>
    </row>
    <row r="33" spans="1:22" s="123" customFormat="1" ht="18" customHeight="1" thickBot="1" x14ac:dyDescent="0.3">
      <c r="A33" s="119"/>
      <c r="B33" s="96">
        <v>7</v>
      </c>
      <c r="C33" s="142" t="s">
        <v>405</v>
      </c>
      <c r="D33" s="143"/>
      <c r="E33" s="143"/>
      <c r="F33" s="143"/>
      <c r="G33" s="143"/>
      <c r="H33" s="143"/>
      <c r="I33" s="143"/>
      <c r="J33" s="143"/>
      <c r="K33" s="143"/>
      <c r="L33" s="143"/>
      <c r="M33" s="144" t="e">
        <f>+M30-M28+M32+M31</f>
        <v>#REF!</v>
      </c>
      <c r="N33" s="145" t="e">
        <f>+N30-N28+N31+N32</f>
        <v>#REF!</v>
      </c>
      <c r="O33" s="146">
        <f>+O30-O28+O31+O32</f>
        <v>730374</v>
      </c>
      <c r="Q33" s="124"/>
    </row>
    <row r="34" spans="1:22" s="93" customFormat="1" ht="18" customHeight="1" x14ac:dyDescent="0.25">
      <c r="A34" s="110"/>
      <c r="B34" s="96">
        <v>8</v>
      </c>
      <c r="C34" s="96" t="s">
        <v>406</v>
      </c>
      <c r="D34" s="96"/>
      <c r="E34" s="96"/>
      <c r="F34" s="96"/>
      <c r="G34" s="96"/>
      <c r="H34" s="96"/>
      <c r="I34" s="96"/>
      <c r="J34" s="96"/>
      <c r="K34" s="96"/>
      <c r="L34" s="152"/>
      <c r="M34" s="153"/>
      <c r="N34" s="96"/>
      <c r="O34" s="154"/>
      <c r="Q34" s="150"/>
      <c r="T34" s="155"/>
    </row>
    <row r="35" spans="1:22" s="93" customFormat="1" ht="18" customHeight="1" x14ac:dyDescent="0.25">
      <c r="A35" s="110"/>
      <c r="B35" s="96"/>
      <c r="C35" s="111" t="s">
        <v>407</v>
      </c>
      <c r="D35" s="111"/>
      <c r="E35" s="111"/>
      <c r="F35" s="111"/>
      <c r="G35" s="111"/>
      <c r="H35" s="111"/>
      <c r="I35" s="111"/>
      <c r="J35" s="111"/>
      <c r="K35" s="111"/>
      <c r="L35" s="111"/>
      <c r="M35" s="156" t="e">
        <f>N35+O35</f>
        <v>#REF!</v>
      </c>
      <c r="N35" s="157" t="e">
        <f>N33/M24</f>
        <v>#REF!</v>
      </c>
      <c r="O35" s="158">
        <f>O33/M24</f>
        <v>9.8569321311124281E-2</v>
      </c>
      <c r="Q35" s="150"/>
    </row>
    <row r="36" spans="1:22" s="93" customFormat="1" ht="18" customHeight="1" x14ac:dyDescent="0.25">
      <c r="A36" s="159" t="s">
        <v>408</v>
      </c>
      <c r="B36" s="160" t="s">
        <v>409</v>
      </c>
      <c r="C36" s="151"/>
      <c r="D36" s="161"/>
      <c r="E36" s="161"/>
      <c r="F36" s="161"/>
      <c r="G36" s="161"/>
      <c r="H36" s="161"/>
      <c r="I36" s="161"/>
      <c r="J36" s="161"/>
      <c r="K36" s="161"/>
      <c r="M36" s="162"/>
      <c r="N36" s="162"/>
      <c r="O36" s="163"/>
    </row>
    <row r="37" spans="1:22" s="93" customFormat="1" ht="18" customHeight="1" x14ac:dyDescent="0.25">
      <c r="A37" s="129"/>
      <c r="B37" s="130"/>
      <c r="C37" s="96" t="s">
        <v>410</v>
      </c>
      <c r="D37" s="164" t="s">
        <v>411</v>
      </c>
      <c r="E37" s="634" t="s">
        <v>372</v>
      </c>
      <c r="F37" s="634"/>
      <c r="M37" s="162"/>
      <c r="N37" s="162"/>
      <c r="O37" s="163"/>
    </row>
    <row r="38" spans="1:22" s="93" customFormat="1" ht="18" customHeight="1" x14ac:dyDescent="0.25">
      <c r="A38" s="110"/>
      <c r="B38" s="96">
        <v>1</v>
      </c>
      <c r="C38" s="165" t="s">
        <v>412</v>
      </c>
      <c r="D38" s="165"/>
      <c r="E38" s="165"/>
      <c r="F38" s="165"/>
      <c r="G38" s="165"/>
      <c r="H38" s="166"/>
      <c r="I38" s="167" t="e">
        <f>IF(M39&gt;I39,"YOU HAVE EXCEEDED MAX RETENTION AMOUNT !!!"," ")</f>
        <v>#REF!</v>
      </c>
      <c r="J38" s="166"/>
      <c r="K38" s="166"/>
      <c r="L38" s="168"/>
      <c r="M38" s="169" t="e">
        <f>M33</f>
        <v>#REF!</v>
      </c>
      <c r="N38" s="169" t="e">
        <f>N33</f>
        <v>#REF!</v>
      </c>
      <c r="O38" s="170">
        <f>O33</f>
        <v>730374</v>
      </c>
      <c r="Q38" s="150"/>
    </row>
    <row r="39" spans="1:22" s="93" customFormat="1" ht="18" customHeight="1" x14ac:dyDescent="0.25">
      <c r="A39" s="110"/>
      <c r="B39" s="96">
        <v>2</v>
      </c>
      <c r="C39" s="111" t="s">
        <v>413</v>
      </c>
      <c r="D39" s="635">
        <v>0.1</v>
      </c>
      <c r="E39" s="636"/>
      <c r="F39" s="637"/>
      <c r="G39" s="638" t="s">
        <v>414</v>
      </c>
      <c r="H39" s="639"/>
      <c r="I39" s="640">
        <f>M24*D39</f>
        <v>740974.97100000002</v>
      </c>
      <c r="J39" s="641"/>
      <c r="K39" s="642"/>
      <c r="L39" s="643"/>
      <c r="M39" s="171" t="e">
        <f>M38*D39</f>
        <v>#REF!</v>
      </c>
      <c r="N39" s="172" t="e">
        <f>N38*10%</f>
        <v>#REF!</v>
      </c>
      <c r="O39" s="173">
        <f>O38*D39</f>
        <v>73037.400000000009</v>
      </c>
    </row>
    <row r="40" spans="1:22" s="93" customFormat="1" ht="18" customHeight="1" x14ac:dyDescent="0.25">
      <c r="A40" s="110"/>
      <c r="B40" s="96">
        <v>3</v>
      </c>
      <c r="C40" s="174" t="s">
        <v>415</v>
      </c>
      <c r="D40" s="634">
        <v>0</v>
      </c>
      <c r="E40" s="634"/>
      <c r="F40" s="634"/>
      <c r="G40" s="644" t="s">
        <v>414</v>
      </c>
      <c r="H40" s="639"/>
      <c r="I40" s="645">
        <f>M24*D40</f>
        <v>0</v>
      </c>
      <c r="J40" s="646"/>
      <c r="K40" s="175">
        <v>5</v>
      </c>
      <c r="L40" s="176">
        <f>+I40/K40</f>
        <v>0</v>
      </c>
      <c r="M40" s="171">
        <f>N40+O40</f>
        <v>0</v>
      </c>
      <c r="N40" s="117">
        <f>+L40</f>
        <v>0</v>
      </c>
      <c r="O40" s="177">
        <v>0</v>
      </c>
    </row>
    <row r="41" spans="1:22" s="93" customFormat="1" ht="18" customHeight="1" x14ac:dyDescent="0.25">
      <c r="A41" s="110"/>
      <c r="B41" s="96">
        <v>3.1</v>
      </c>
      <c r="C41" s="178" t="s">
        <v>416</v>
      </c>
      <c r="D41" s="179"/>
      <c r="E41" s="179"/>
      <c r="F41" s="179"/>
      <c r="G41" s="180"/>
      <c r="H41" s="180"/>
      <c r="I41" s="181"/>
      <c r="J41" s="181"/>
      <c r="K41" s="182"/>
      <c r="L41" s="183"/>
      <c r="M41" s="171">
        <v>0</v>
      </c>
      <c r="N41" s="171">
        <v>0</v>
      </c>
      <c r="O41" s="177"/>
    </row>
    <row r="42" spans="1:22" s="93" customFormat="1" ht="18" customHeight="1" x14ac:dyDescent="0.25">
      <c r="A42" s="110"/>
      <c r="B42" s="96">
        <v>4</v>
      </c>
      <c r="C42" s="96" t="s">
        <v>417</v>
      </c>
      <c r="D42" s="96"/>
      <c r="E42" s="96"/>
      <c r="F42" s="96"/>
      <c r="G42" s="96"/>
      <c r="H42" s="96"/>
      <c r="I42" s="184" t="str">
        <f>IF(M40&gt;I40,"YOU HAVE EXCEEDED MAX SURETY AMOUNT !!!"," ")</f>
        <v xml:space="preserve"> </v>
      </c>
      <c r="J42" s="185"/>
      <c r="K42" s="111"/>
      <c r="L42" s="186"/>
      <c r="M42" s="171">
        <v>0</v>
      </c>
      <c r="N42" s="171">
        <v>0</v>
      </c>
      <c r="O42" s="171">
        <f>80%*O28</f>
        <v>0</v>
      </c>
      <c r="Q42" s="150">
        <v>83993.010000000009</v>
      </c>
    </row>
    <row r="43" spans="1:22" s="193" customFormat="1" ht="18" customHeight="1" thickBot="1" x14ac:dyDescent="0.3">
      <c r="A43" s="187"/>
      <c r="B43" s="188">
        <v>5</v>
      </c>
      <c r="C43" s="189" t="s">
        <v>418</v>
      </c>
      <c r="D43" s="189"/>
      <c r="E43" s="189"/>
      <c r="F43" s="189"/>
      <c r="G43" s="189"/>
      <c r="H43" s="189"/>
      <c r="I43" s="189"/>
      <c r="J43" s="189"/>
      <c r="K43" s="647"/>
      <c r="L43" s="648"/>
      <c r="M43" s="190">
        <f>N43+O43</f>
        <v>0</v>
      </c>
      <c r="N43" s="191">
        <v>0</v>
      </c>
      <c r="O43" s="192">
        <v>0</v>
      </c>
      <c r="Q43" s="259">
        <f>Q42*(1/1.15)</f>
        <v>73037.400000000009</v>
      </c>
      <c r="R43" s="124"/>
      <c r="S43" s="124"/>
    </row>
    <row r="44" spans="1:22" s="123" customFormat="1" ht="18" customHeight="1" thickBot="1" x14ac:dyDescent="0.3">
      <c r="A44" s="119"/>
      <c r="B44" s="130">
        <v>6</v>
      </c>
      <c r="C44" s="130" t="s">
        <v>419</v>
      </c>
      <c r="D44" s="130"/>
      <c r="E44" s="130"/>
      <c r="F44" s="130"/>
      <c r="G44" s="130"/>
      <c r="H44" s="130"/>
      <c r="I44" s="130"/>
      <c r="J44" s="130"/>
      <c r="K44" s="130"/>
      <c r="L44" s="130"/>
      <c r="M44" s="144" t="e">
        <f>(M38-M39)+M42</f>
        <v>#REF!</v>
      </c>
      <c r="N44" s="144" t="e">
        <f t="shared" ref="N44" si="0">+N38-N39-N40+N42+N41</f>
        <v>#REF!</v>
      </c>
      <c r="O44" s="144">
        <f>+O38-O39-O40+O42+O41</f>
        <v>657336.6</v>
      </c>
      <c r="Q44" s="124" t="e">
        <f>M39*(1/1.15)</f>
        <v>#REF!</v>
      </c>
      <c r="R44" s="124"/>
      <c r="S44" s="124"/>
      <c r="T44" s="124"/>
    </row>
    <row r="45" spans="1:22" s="93" customFormat="1" ht="18" customHeight="1" thickBot="1" x14ac:dyDescent="0.3">
      <c r="A45" s="110"/>
      <c r="B45" s="96">
        <v>7</v>
      </c>
      <c r="C45" s="115" t="s">
        <v>420</v>
      </c>
      <c r="D45" s="115"/>
      <c r="E45" s="115"/>
      <c r="F45" s="115"/>
      <c r="G45" s="115"/>
      <c r="H45" s="115"/>
      <c r="I45" s="115"/>
      <c r="J45" s="115"/>
      <c r="K45" s="115"/>
      <c r="L45" s="115"/>
      <c r="M45" s="194" t="e">
        <f>M44*0.15</f>
        <v>#REF!</v>
      </c>
      <c r="N45" s="195" t="e">
        <f>N44*0.15</f>
        <v>#REF!</v>
      </c>
      <c r="O45" s="196">
        <f>O44*0.15</f>
        <v>98600.489999999991</v>
      </c>
      <c r="Q45" s="150"/>
      <c r="R45" s="150"/>
      <c r="S45" s="150"/>
    </row>
    <row r="46" spans="1:22" s="123" customFormat="1" ht="18" customHeight="1" thickBot="1" x14ac:dyDescent="0.3">
      <c r="A46" s="119"/>
      <c r="B46" s="130">
        <v>8</v>
      </c>
      <c r="C46" s="130" t="s">
        <v>421</v>
      </c>
      <c r="D46" s="130"/>
      <c r="E46" s="130"/>
      <c r="F46" s="130"/>
      <c r="G46" s="130"/>
      <c r="H46" s="130"/>
      <c r="I46" s="130"/>
      <c r="J46" s="130"/>
      <c r="K46" s="130"/>
      <c r="L46" s="115"/>
      <c r="M46" s="144" t="e">
        <f>+M44+M45</f>
        <v>#REF!</v>
      </c>
      <c r="N46" s="197" t="e">
        <f>N44+N45</f>
        <v>#REF!</v>
      </c>
      <c r="O46" s="198">
        <f>O44+O45</f>
        <v>755937.09</v>
      </c>
      <c r="Q46" s="124"/>
    </row>
    <row r="47" spans="1:22" s="93" customFormat="1" ht="18" customHeight="1" x14ac:dyDescent="0.25">
      <c r="A47" s="110"/>
      <c r="B47" s="96">
        <v>9</v>
      </c>
      <c r="C47" s="115" t="s">
        <v>422</v>
      </c>
      <c r="D47" s="115"/>
      <c r="E47" s="115"/>
      <c r="F47" s="115"/>
      <c r="G47" s="115"/>
      <c r="H47" s="115"/>
      <c r="I47" s="115"/>
      <c r="J47" s="115"/>
      <c r="K47" s="115"/>
      <c r="L47" s="199">
        <f>+M47-O46</f>
        <v>0</v>
      </c>
      <c r="M47" s="200">
        <f>+O46</f>
        <v>755937.09</v>
      </c>
      <c r="N47" s="201" t="s">
        <v>423</v>
      </c>
      <c r="O47" s="202"/>
      <c r="R47" s="123"/>
      <c r="S47" s="150"/>
    </row>
    <row r="48" spans="1:22" s="123" customFormat="1" ht="18" customHeight="1" thickBot="1" x14ac:dyDescent="0.3">
      <c r="A48" s="203"/>
      <c r="B48" s="204">
        <v>10</v>
      </c>
      <c r="C48" s="204" t="s">
        <v>424</v>
      </c>
      <c r="D48" s="204"/>
      <c r="E48" s="204"/>
      <c r="F48" s="204"/>
      <c r="G48" s="204"/>
      <c r="H48" s="204"/>
      <c r="I48" s="204"/>
      <c r="J48" s="204"/>
      <c r="K48" s="204"/>
      <c r="L48" s="205" t="e">
        <f>+M48-N46</f>
        <v>#REF!</v>
      </c>
      <c r="M48" s="206" t="e">
        <f>M46-M47</f>
        <v>#REF!</v>
      </c>
      <c r="N48" s="207" t="s">
        <v>425</v>
      </c>
      <c r="O48" s="208"/>
      <c r="R48" s="124"/>
      <c r="S48" s="124"/>
      <c r="V48" s="124"/>
    </row>
    <row r="49" spans="1:17" s="93" customFormat="1" ht="16.2" thickTop="1" thickBot="1" x14ac:dyDescent="0.3">
      <c r="A49" s="209"/>
      <c r="B49" s="210"/>
      <c r="C49" s="211" t="s">
        <v>426</v>
      </c>
      <c r="D49" s="210"/>
      <c r="E49" s="210"/>
      <c r="F49" s="210"/>
      <c r="G49" s="210"/>
      <c r="H49" s="210"/>
      <c r="I49" s="210"/>
      <c r="J49" s="210"/>
      <c r="K49" s="210"/>
      <c r="L49" s="210"/>
      <c r="M49" s="210"/>
      <c r="N49" s="210"/>
      <c r="O49" s="212"/>
    </row>
    <row r="50" spans="1:17" s="93" customFormat="1" ht="15.75" customHeight="1" thickTop="1" x14ac:dyDescent="0.25">
      <c r="A50" s="213"/>
      <c r="B50" s="649" t="s">
        <v>427</v>
      </c>
      <c r="C50" s="649"/>
      <c r="D50" s="649"/>
      <c r="E50" s="649"/>
      <c r="F50" s="649"/>
      <c r="G50" s="649"/>
      <c r="H50" s="649"/>
      <c r="I50" s="649"/>
      <c r="J50" s="649"/>
      <c r="K50" s="651" t="s">
        <v>428</v>
      </c>
      <c r="L50" s="652"/>
      <c r="M50" s="652"/>
      <c r="N50" s="652"/>
      <c r="O50" s="653"/>
    </row>
    <row r="51" spans="1:17" s="93" customFormat="1" ht="19.5" customHeight="1" x14ac:dyDescent="0.25">
      <c r="A51" s="213"/>
      <c r="B51" s="650"/>
      <c r="C51" s="650"/>
      <c r="D51" s="650"/>
      <c r="E51" s="650"/>
      <c r="F51" s="650"/>
      <c r="G51" s="650"/>
      <c r="H51" s="650"/>
      <c r="I51" s="650"/>
      <c r="J51" s="650"/>
      <c r="K51" s="214"/>
      <c r="L51" s="96"/>
      <c r="M51" s="96"/>
      <c r="N51" s="96"/>
      <c r="O51" s="215"/>
      <c r="Q51" s="150"/>
    </row>
    <row r="52" spans="1:17" s="93" customFormat="1" ht="15" x14ac:dyDescent="0.25">
      <c r="A52" s="213"/>
      <c r="B52" s="216"/>
      <c r="C52" s="216"/>
      <c r="D52" s="216"/>
      <c r="E52" s="216"/>
      <c r="F52" s="216"/>
      <c r="G52" s="216"/>
      <c r="H52" s="216"/>
      <c r="I52" s="216"/>
      <c r="J52" s="216"/>
      <c r="K52" s="214"/>
      <c r="L52" s="96"/>
      <c r="M52" s="96"/>
      <c r="N52" s="96"/>
      <c r="O52" s="215"/>
    </row>
    <row r="53" spans="1:17" s="93" customFormat="1" ht="12.75" customHeight="1" thickBot="1" x14ac:dyDescent="0.3">
      <c r="A53" s="213"/>
      <c r="B53" s="217"/>
      <c r="C53" s="217"/>
      <c r="D53" s="217"/>
      <c r="E53" s="217"/>
      <c r="F53" s="217"/>
      <c r="G53" s="217"/>
      <c r="H53" s="217"/>
      <c r="I53" s="217"/>
      <c r="J53" s="217"/>
      <c r="K53" s="214"/>
      <c r="L53" s="218"/>
      <c r="M53" s="218"/>
      <c r="O53" s="98"/>
    </row>
    <row r="54" spans="1:17" s="93" customFormat="1" ht="15.6" thickBot="1" x14ac:dyDescent="0.3">
      <c r="A54" s="213"/>
      <c r="B54" s="217"/>
      <c r="C54" s="218"/>
      <c r="D54" s="218"/>
      <c r="E54" s="218"/>
      <c r="F54" s="218"/>
      <c r="G54" s="96"/>
      <c r="H54" s="96"/>
      <c r="I54" s="217"/>
      <c r="J54" s="217"/>
      <c r="K54" s="214"/>
      <c r="L54" s="219" t="s">
        <v>352</v>
      </c>
      <c r="M54" s="219"/>
      <c r="N54" s="220"/>
      <c r="O54" s="215"/>
    </row>
    <row r="55" spans="1:17" s="93" customFormat="1" ht="15" x14ac:dyDescent="0.25">
      <c r="A55" s="213"/>
      <c r="B55" s="217"/>
      <c r="C55" s="654" t="s">
        <v>429</v>
      </c>
      <c r="D55" s="654"/>
      <c r="E55" s="654"/>
      <c r="F55" s="654"/>
      <c r="G55" s="654"/>
      <c r="H55" s="217"/>
      <c r="I55" s="217"/>
      <c r="J55" s="217"/>
      <c r="K55" s="214"/>
      <c r="L55" s="220"/>
      <c r="M55" s="220"/>
      <c r="N55" s="220"/>
      <c r="O55" s="163"/>
    </row>
    <row r="56" spans="1:17" s="93" customFormat="1" ht="15" customHeight="1" thickBot="1" x14ac:dyDescent="0.3">
      <c r="A56" s="213"/>
      <c r="B56" s="217"/>
      <c r="C56" s="216"/>
      <c r="D56" s="216"/>
      <c r="E56" s="216"/>
      <c r="F56" s="216"/>
      <c r="G56" s="216"/>
      <c r="H56" s="217"/>
      <c r="I56" s="217"/>
      <c r="J56" s="217"/>
      <c r="K56" s="214"/>
      <c r="L56" s="221"/>
      <c r="M56" s="221"/>
      <c r="N56" s="220"/>
      <c r="O56" s="222"/>
    </row>
    <row r="57" spans="1:17" s="93" customFormat="1" ht="24" customHeight="1" thickBot="1" x14ac:dyDescent="0.3">
      <c r="A57" s="213"/>
      <c r="B57" s="96"/>
      <c r="J57" s="96"/>
      <c r="K57" s="223"/>
      <c r="L57" s="655" t="s">
        <v>430</v>
      </c>
      <c r="M57" s="655"/>
      <c r="N57" s="655"/>
      <c r="O57" s="224" t="s">
        <v>353</v>
      </c>
    </row>
    <row r="58" spans="1:17" s="93" customFormat="1" ht="16.2" thickTop="1" thickBot="1" x14ac:dyDescent="0.3">
      <c r="A58" s="213"/>
      <c r="B58" s="96"/>
      <c r="C58" s="218"/>
      <c r="D58" s="218"/>
      <c r="E58" s="218"/>
      <c r="F58" s="218"/>
      <c r="G58" s="96"/>
      <c r="H58" s="96"/>
      <c r="I58" s="225"/>
      <c r="J58" s="225"/>
      <c r="K58" s="214"/>
      <c r="L58" s="220"/>
      <c r="M58" s="220"/>
      <c r="N58" s="226"/>
      <c r="O58" s="163"/>
    </row>
    <row r="59" spans="1:17" s="93" customFormat="1" ht="21.6" customHeight="1" thickBot="1" x14ac:dyDescent="0.3">
      <c r="A59" s="227"/>
      <c r="B59" s="228"/>
      <c r="C59" s="229" t="s">
        <v>351</v>
      </c>
      <c r="D59" s="230"/>
      <c r="E59" s="230"/>
      <c r="F59" s="230"/>
      <c r="G59" s="230"/>
      <c r="H59" s="230"/>
      <c r="I59" s="231" t="s">
        <v>353</v>
      </c>
      <c r="J59" s="231"/>
      <c r="K59" s="214"/>
      <c r="L59" s="226"/>
      <c r="M59" s="226"/>
      <c r="N59" s="226"/>
      <c r="O59" s="98"/>
    </row>
    <row r="60" spans="1:17" s="93" customFormat="1" ht="16.2" thickTop="1" thickBot="1" x14ac:dyDescent="0.3">
      <c r="A60" s="213"/>
      <c r="B60" s="96"/>
      <c r="C60" s="96"/>
      <c r="D60" s="96"/>
      <c r="E60" s="96"/>
      <c r="F60" s="96"/>
      <c r="G60" s="96"/>
      <c r="J60" s="96"/>
      <c r="K60" s="214"/>
      <c r="L60" s="221"/>
      <c r="M60" s="221"/>
      <c r="N60" s="226"/>
      <c r="O60" s="98"/>
    </row>
    <row r="61" spans="1:17" s="93" customFormat="1" ht="24" customHeight="1" thickBot="1" x14ac:dyDescent="0.3">
      <c r="A61" s="213"/>
      <c r="B61" s="232"/>
      <c r="C61" s="233"/>
      <c r="D61" s="233"/>
      <c r="E61" s="233"/>
      <c r="F61" s="233"/>
      <c r="J61" s="96"/>
      <c r="K61" s="214"/>
      <c r="L61" s="226" t="s">
        <v>352</v>
      </c>
      <c r="M61" s="226"/>
      <c r="N61" s="226"/>
      <c r="O61" s="98"/>
    </row>
    <row r="62" spans="1:17" s="93" customFormat="1" ht="15" customHeight="1" x14ac:dyDescent="0.25">
      <c r="A62" s="213"/>
      <c r="B62" s="96"/>
      <c r="C62" s="232" t="s">
        <v>431</v>
      </c>
      <c r="J62" s="96"/>
      <c r="K62" s="214"/>
      <c r="L62" s="220"/>
      <c r="M62" s="220"/>
      <c r="N62" s="226"/>
      <c r="O62" s="98"/>
    </row>
    <row r="63" spans="1:17" s="93" customFormat="1" ht="15.6" thickBot="1" x14ac:dyDescent="0.3">
      <c r="A63" s="213"/>
      <c r="B63" s="96"/>
      <c r="D63" s="234"/>
      <c r="E63" s="234"/>
      <c r="F63" s="234"/>
      <c r="G63" s="234"/>
      <c r="H63" s="96"/>
      <c r="I63" s="96"/>
      <c r="J63" s="96"/>
      <c r="K63" s="214"/>
      <c r="L63" s="221"/>
      <c r="M63" s="221"/>
      <c r="N63" s="226"/>
      <c r="O63" s="235"/>
    </row>
    <row r="64" spans="1:17" s="93" customFormat="1" ht="30" customHeight="1" thickBot="1" x14ac:dyDescent="0.3">
      <c r="A64" s="213"/>
      <c r="B64" s="96"/>
      <c r="H64" s="96"/>
      <c r="I64" s="96"/>
      <c r="J64" s="96"/>
      <c r="K64" s="214"/>
      <c r="L64" s="633" t="s">
        <v>432</v>
      </c>
      <c r="M64" s="633"/>
      <c r="N64" s="633"/>
      <c r="O64" s="236" t="s">
        <v>353</v>
      </c>
    </row>
    <row r="65" spans="1:15" s="93" customFormat="1" ht="16.2" thickTop="1" thickBot="1" x14ac:dyDescent="0.3">
      <c r="A65" s="213"/>
      <c r="B65" s="96"/>
      <c r="C65" s="218"/>
      <c r="D65" s="218"/>
      <c r="E65" s="218"/>
      <c r="F65" s="218"/>
      <c r="G65" s="96"/>
      <c r="H65" s="96"/>
      <c r="I65" s="225"/>
      <c r="J65" s="225"/>
      <c r="K65" s="237"/>
      <c r="L65" s="238"/>
      <c r="M65" s="238"/>
      <c r="N65" s="238"/>
      <c r="O65" s="239"/>
    </row>
    <row r="66" spans="1:15" s="93" customFormat="1" ht="20.25" customHeight="1" thickBot="1" x14ac:dyDescent="0.3">
      <c r="A66" s="227"/>
      <c r="B66" s="228"/>
      <c r="C66" s="229" t="s">
        <v>351</v>
      </c>
      <c r="D66" s="229"/>
      <c r="E66" s="229"/>
      <c r="F66" s="229"/>
      <c r="G66" s="230"/>
      <c r="H66" s="230"/>
      <c r="I66" s="231" t="s">
        <v>353</v>
      </c>
      <c r="J66" s="228"/>
      <c r="K66" s="214"/>
      <c r="L66" s="226"/>
      <c r="M66" s="226"/>
      <c r="N66" s="226"/>
      <c r="O66" s="98"/>
    </row>
    <row r="67" spans="1:15" s="93" customFormat="1" ht="16.2" thickTop="1" thickBot="1" x14ac:dyDescent="0.3">
      <c r="A67" s="213"/>
      <c r="B67" s="96"/>
      <c r="C67" s="96"/>
      <c r="D67" s="96"/>
      <c r="E67" s="96"/>
      <c r="F67" s="96"/>
      <c r="G67" s="96"/>
      <c r="H67" s="96"/>
      <c r="I67" s="96"/>
      <c r="J67" s="96"/>
      <c r="K67" s="214"/>
      <c r="L67" s="221"/>
      <c r="M67" s="221"/>
      <c r="N67" s="226"/>
      <c r="O67" s="235"/>
    </row>
    <row r="68" spans="1:15" s="93" customFormat="1" ht="22.5" customHeight="1" thickBot="1" x14ac:dyDescent="0.3">
      <c r="A68" s="213"/>
      <c r="B68" s="96"/>
      <c r="C68" s="233"/>
      <c r="D68" s="233"/>
      <c r="E68" s="233"/>
      <c r="F68" s="233"/>
      <c r="H68" s="96"/>
      <c r="I68" s="96"/>
      <c r="J68" s="96"/>
      <c r="K68" s="223"/>
      <c r="L68" s="655" t="s">
        <v>433</v>
      </c>
      <c r="M68" s="655"/>
      <c r="N68" s="655"/>
      <c r="O68" s="224" t="s">
        <v>353</v>
      </c>
    </row>
    <row r="69" spans="1:15" s="93" customFormat="1" ht="15" x14ac:dyDescent="0.25">
      <c r="A69" s="213"/>
      <c r="B69" s="232"/>
      <c r="C69" s="654" t="s">
        <v>434</v>
      </c>
      <c r="D69" s="654"/>
      <c r="E69" s="654"/>
      <c r="F69" s="654"/>
      <c r="G69" s="654"/>
      <c r="H69" s="217"/>
      <c r="I69" s="96"/>
      <c r="J69" s="96"/>
      <c r="K69" s="240"/>
      <c r="L69" s="226"/>
      <c r="M69" s="226"/>
      <c r="N69" s="226"/>
      <c r="O69" s="98"/>
    </row>
    <row r="70" spans="1:15" s="93" customFormat="1" ht="15" x14ac:dyDescent="0.25">
      <c r="A70" s="213"/>
      <c r="B70" s="232"/>
      <c r="J70" s="96"/>
      <c r="K70" s="240"/>
      <c r="L70" s="226"/>
      <c r="M70" s="226"/>
      <c r="N70" s="226"/>
      <c r="O70" s="98"/>
    </row>
    <row r="71" spans="1:15" s="93" customFormat="1" ht="16.2" thickBot="1" x14ac:dyDescent="0.3">
      <c r="A71" s="213"/>
      <c r="B71" s="232"/>
      <c r="C71" s="218"/>
      <c r="D71" s="218"/>
      <c r="E71" s="218"/>
      <c r="F71" s="218"/>
      <c r="G71" s="96"/>
      <c r="H71" s="96"/>
      <c r="I71" s="225"/>
      <c r="J71" s="225"/>
      <c r="K71" s="240"/>
      <c r="L71" s="241"/>
      <c r="M71" s="221"/>
      <c r="N71" s="220"/>
      <c r="O71" s="235"/>
    </row>
    <row r="72" spans="1:15" s="93" customFormat="1" ht="25.05" customHeight="1" thickBot="1" x14ac:dyDescent="0.3">
      <c r="A72" s="242"/>
      <c r="B72" s="243"/>
      <c r="C72" s="244" t="s">
        <v>351</v>
      </c>
      <c r="D72" s="244"/>
      <c r="E72" s="244"/>
      <c r="F72" s="244"/>
      <c r="G72" s="245"/>
      <c r="H72" s="245"/>
      <c r="I72" s="246" t="s">
        <v>353</v>
      </c>
      <c r="J72" s="243"/>
      <c r="K72" s="223"/>
      <c r="L72" s="247" t="s">
        <v>435</v>
      </c>
      <c r="M72" s="248"/>
      <c r="N72" s="248"/>
      <c r="O72" s="224" t="s">
        <v>353</v>
      </c>
    </row>
    <row r="73" spans="1:15" s="93" customFormat="1" ht="15.6" thickTop="1" x14ac:dyDescent="0.25"/>
    <row r="74" spans="1:15" s="93" customFormat="1" ht="15.6" x14ac:dyDescent="0.25">
      <c r="A74" s="249" t="s">
        <v>436</v>
      </c>
      <c r="B74" s="96"/>
      <c r="C74" s="96"/>
      <c r="D74" s="96"/>
      <c r="E74" s="96"/>
      <c r="F74" s="96"/>
      <c r="G74" s="96"/>
      <c r="H74" s="96"/>
      <c r="I74" s="96"/>
      <c r="J74" s="96"/>
      <c r="K74" s="96"/>
      <c r="L74" s="96"/>
      <c r="M74" s="96"/>
      <c r="N74" s="96"/>
    </row>
    <row r="75" spans="1:15" s="93" customFormat="1" ht="15" x14ac:dyDescent="0.25">
      <c r="A75" s="96"/>
      <c r="B75" s="96"/>
      <c r="C75" s="96"/>
      <c r="D75" s="96"/>
      <c r="E75" s="96"/>
      <c r="F75" s="96"/>
      <c r="G75" s="96"/>
      <c r="H75" s="96"/>
      <c r="I75" s="96"/>
      <c r="J75" s="96"/>
      <c r="K75" s="96"/>
      <c r="L75" s="96"/>
      <c r="M75" s="96"/>
      <c r="N75" s="96"/>
    </row>
    <row r="76" spans="1:15" s="123" customFormat="1" ht="28.5" customHeight="1" x14ac:dyDescent="0.25">
      <c r="A76" s="250" t="s">
        <v>82</v>
      </c>
      <c r="B76" s="656" t="s">
        <v>437</v>
      </c>
      <c r="C76" s="656"/>
      <c r="D76" s="656"/>
      <c r="E76" s="656"/>
      <c r="F76" s="656"/>
      <c r="G76" s="656" t="s">
        <v>316</v>
      </c>
      <c r="H76" s="656"/>
      <c r="I76" s="656" t="s">
        <v>438</v>
      </c>
      <c r="J76" s="656"/>
      <c r="K76" s="656" t="s">
        <v>397</v>
      </c>
      <c r="L76" s="656"/>
      <c r="M76" s="251" t="s">
        <v>439</v>
      </c>
      <c r="N76" s="252" t="s">
        <v>440</v>
      </c>
    </row>
    <row r="77" spans="1:15" s="93" customFormat="1" ht="15" x14ac:dyDescent="0.25">
      <c r="A77" s="253">
        <v>1</v>
      </c>
      <c r="B77" s="657"/>
      <c r="C77" s="657"/>
      <c r="D77" s="657"/>
      <c r="E77" s="657"/>
      <c r="F77" s="657"/>
      <c r="G77" s="658"/>
      <c r="H77" s="658"/>
      <c r="I77" s="658"/>
      <c r="J77" s="658"/>
      <c r="K77" s="658"/>
      <c r="L77" s="658"/>
      <c r="M77" s="254">
        <f t="shared" ref="M77:M80" si="1">G77-I77-K77</f>
        <v>0</v>
      </c>
      <c r="N77" s="253"/>
    </row>
    <row r="78" spans="1:15" s="93" customFormat="1" ht="15" x14ac:dyDescent="0.25">
      <c r="A78" s="255">
        <v>2</v>
      </c>
      <c r="B78" s="659"/>
      <c r="C78" s="659"/>
      <c r="D78" s="659"/>
      <c r="E78" s="659"/>
      <c r="F78" s="659"/>
      <c r="G78" s="660"/>
      <c r="H78" s="660"/>
      <c r="I78" s="660"/>
      <c r="J78" s="660"/>
      <c r="K78" s="660"/>
      <c r="L78" s="660"/>
      <c r="M78" s="254">
        <f t="shared" si="1"/>
        <v>0</v>
      </c>
      <c r="N78" s="255"/>
    </row>
    <row r="79" spans="1:15" s="93" customFormat="1" ht="15" x14ac:dyDescent="0.25">
      <c r="A79" s="255">
        <v>3</v>
      </c>
      <c r="B79" s="659"/>
      <c r="C79" s="659"/>
      <c r="D79" s="659"/>
      <c r="E79" s="659"/>
      <c r="F79" s="659"/>
      <c r="G79" s="660"/>
      <c r="H79" s="660"/>
      <c r="I79" s="660"/>
      <c r="J79" s="660"/>
      <c r="K79" s="660"/>
      <c r="L79" s="660"/>
      <c r="M79" s="254">
        <f t="shared" si="1"/>
        <v>0</v>
      </c>
      <c r="N79" s="255"/>
    </row>
    <row r="80" spans="1:15" s="93" customFormat="1" ht="15" x14ac:dyDescent="0.25">
      <c r="A80" s="255">
        <v>4</v>
      </c>
      <c r="B80" s="659"/>
      <c r="C80" s="659"/>
      <c r="D80" s="659"/>
      <c r="E80" s="659"/>
      <c r="F80" s="659"/>
      <c r="G80" s="660"/>
      <c r="H80" s="660"/>
      <c r="I80" s="660"/>
      <c r="J80" s="660"/>
      <c r="K80" s="660"/>
      <c r="L80" s="660"/>
      <c r="M80" s="254">
        <f t="shared" si="1"/>
        <v>0</v>
      </c>
      <c r="N80" s="255"/>
    </row>
    <row r="81" spans="1:14" s="93" customFormat="1" ht="15" x14ac:dyDescent="0.25">
      <c r="A81" s="255">
        <v>5</v>
      </c>
      <c r="B81" s="659"/>
      <c r="C81" s="659"/>
      <c r="D81" s="659"/>
      <c r="E81" s="659"/>
      <c r="F81" s="659"/>
      <c r="G81" s="660"/>
      <c r="H81" s="660"/>
      <c r="I81" s="660"/>
      <c r="J81" s="660"/>
      <c r="K81" s="660"/>
      <c r="L81" s="660"/>
      <c r="M81" s="254">
        <f>G81-I81-K81</f>
        <v>0</v>
      </c>
      <c r="N81" s="255"/>
    </row>
    <row r="82" spans="1:14" s="93" customFormat="1" ht="15" x14ac:dyDescent="0.25">
      <c r="A82" s="255">
        <v>6</v>
      </c>
      <c r="B82" s="659"/>
      <c r="C82" s="659"/>
      <c r="D82" s="659"/>
      <c r="E82" s="659"/>
      <c r="F82" s="659"/>
      <c r="G82" s="660"/>
      <c r="H82" s="660"/>
      <c r="I82" s="660"/>
      <c r="J82" s="660"/>
      <c r="K82" s="660"/>
      <c r="L82" s="660"/>
      <c r="M82" s="254">
        <f>G82-I82-K82</f>
        <v>0</v>
      </c>
      <c r="N82" s="255"/>
    </row>
    <row r="83" spans="1:14" s="93" customFormat="1" ht="15.6" thickBot="1" x14ac:dyDescent="0.3">
      <c r="A83" s="255"/>
      <c r="B83" s="659"/>
      <c r="C83" s="659"/>
      <c r="D83" s="659"/>
      <c r="E83" s="659"/>
      <c r="F83" s="659"/>
      <c r="G83" s="661"/>
      <c r="H83" s="661"/>
      <c r="I83" s="661"/>
      <c r="J83" s="661"/>
      <c r="K83" s="661"/>
      <c r="L83" s="661"/>
      <c r="M83" s="254">
        <f>G83-I83-K83</f>
        <v>0</v>
      </c>
      <c r="N83" s="255"/>
    </row>
    <row r="84" spans="1:14" s="93" customFormat="1" ht="15.6" thickBot="1" x14ac:dyDescent="0.3">
      <c r="A84" s="256"/>
      <c r="B84" s="662"/>
      <c r="C84" s="662"/>
      <c r="D84" s="662"/>
      <c r="E84" s="662"/>
      <c r="F84" s="662"/>
      <c r="G84" s="663">
        <f>SUM(G77:H83)</f>
        <v>0</v>
      </c>
      <c r="H84" s="664"/>
      <c r="I84" s="663">
        <f>SUM(I77:J83)</f>
        <v>0</v>
      </c>
      <c r="J84" s="664"/>
      <c r="K84" s="663">
        <f>SUM(K77:L83)</f>
        <v>0</v>
      </c>
      <c r="L84" s="664"/>
      <c r="M84" s="257">
        <f>SUM(M77:M83)</f>
        <v>0</v>
      </c>
      <c r="N84" s="258"/>
    </row>
    <row r="85" spans="1:14" s="89" customFormat="1" ht="13.8" x14ac:dyDescent="0.25">
      <c r="I85" s="665"/>
      <c r="J85" s="665"/>
      <c r="K85" s="665"/>
      <c r="L85" s="665"/>
    </row>
    <row r="86" spans="1:14" s="89" customFormat="1" ht="13.8" x14ac:dyDescent="0.25">
      <c r="B86" s="665"/>
      <c r="C86" s="665"/>
      <c r="D86" s="665"/>
      <c r="E86" s="665"/>
      <c r="F86" s="665"/>
      <c r="G86" s="665"/>
      <c r="H86" s="665"/>
      <c r="I86" s="665"/>
      <c r="J86" s="665"/>
      <c r="K86" s="665"/>
      <c r="L86" s="665"/>
    </row>
    <row r="87" spans="1:14" s="89" customFormat="1" ht="13.8" x14ac:dyDescent="0.25">
      <c r="B87" s="665"/>
      <c r="C87" s="665"/>
      <c r="D87" s="665"/>
      <c r="E87" s="665"/>
      <c r="F87" s="665"/>
      <c r="G87" s="665"/>
      <c r="H87" s="665"/>
      <c r="I87" s="665"/>
      <c r="J87" s="665"/>
      <c r="K87" s="665"/>
      <c r="L87" s="665"/>
    </row>
    <row r="88" spans="1:14" s="89" customFormat="1" ht="13.8" x14ac:dyDescent="0.25">
      <c r="B88" s="665"/>
      <c r="C88" s="665"/>
      <c r="D88" s="665"/>
      <c r="E88" s="665"/>
      <c r="F88" s="665"/>
      <c r="G88" s="665"/>
      <c r="H88" s="665"/>
      <c r="I88" s="665"/>
      <c r="J88" s="665"/>
      <c r="K88" s="665"/>
      <c r="L88" s="665"/>
    </row>
    <row r="89" spans="1:14" s="89" customFormat="1" ht="13.8" x14ac:dyDescent="0.25"/>
    <row r="90" spans="1:14" s="89" customFormat="1" ht="13.8" x14ac:dyDescent="0.25"/>
    <row r="91" spans="1:14" s="89" customFormat="1" ht="13.8" x14ac:dyDescent="0.25"/>
    <row r="92" spans="1:14" s="89" customFormat="1" ht="13.8" x14ac:dyDescent="0.25"/>
    <row r="93" spans="1:14" s="89" customFormat="1" ht="13.8" x14ac:dyDescent="0.25"/>
    <row r="94" spans="1:14" s="89" customFormat="1" ht="13.8" x14ac:dyDescent="0.25"/>
    <row r="95" spans="1:14" s="89" customFormat="1" ht="13.8" x14ac:dyDescent="0.25"/>
    <row r="96" spans="1:14" s="89" customFormat="1" ht="13.8" x14ac:dyDescent="0.25"/>
    <row r="97" s="89" customFormat="1" ht="13.8" x14ac:dyDescent="0.25"/>
    <row r="98" s="89" customFormat="1" ht="13.8" x14ac:dyDescent="0.25"/>
    <row r="99" s="89" customFormat="1" ht="13.8" x14ac:dyDescent="0.25"/>
    <row r="100" s="89" customFormat="1" ht="13.8" x14ac:dyDescent="0.25"/>
    <row r="101" s="89" customFormat="1" ht="13.8" x14ac:dyDescent="0.25"/>
    <row r="102" s="89" customFormat="1" ht="13.8" x14ac:dyDescent="0.25"/>
    <row r="103" s="89" customFormat="1" ht="13.8" x14ac:dyDescent="0.25"/>
    <row r="104" s="89" customFormat="1" ht="13.8" x14ac:dyDescent="0.25"/>
    <row r="105" s="89" customFormat="1" ht="13.8" x14ac:dyDescent="0.25"/>
    <row r="106" s="89" customFormat="1" ht="13.8" x14ac:dyDescent="0.25"/>
    <row r="107" s="89" customFormat="1" ht="13.8" x14ac:dyDescent="0.25"/>
    <row r="108" s="89" customFormat="1" ht="13.8" x14ac:dyDescent="0.25"/>
    <row r="109" s="89" customFormat="1" ht="13.8" x14ac:dyDescent="0.25"/>
    <row r="110" s="89" customFormat="1" ht="13.8" x14ac:dyDescent="0.25"/>
    <row r="111" s="89" customFormat="1" ht="13.8" x14ac:dyDescent="0.25"/>
    <row r="112" s="89" customFormat="1" ht="13.8" x14ac:dyDescent="0.25"/>
    <row r="113" s="89" customFormat="1" ht="13.8" x14ac:dyDescent="0.25"/>
    <row r="114" s="89" customFormat="1" ht="13.8" x14ac:dyDescent="0.25"/>
    <row r="115" s="89" customFormat="1" ht="13.8" x14ac:dyDescent="0.25"/>
    <row r="116" s="89" customFormat="1" ht="13.8" x14ac:dyDescent="0.25"/>
    <row r="117" s="89" customFormat="1" ht="13.8" x14ac:dyDescent="0.25"/>
    <row r="118" s="89" customFormat="1" ht="13.8" x14ac:dyDescent="0.25"/>
    <row r="119" s="89" customFormat="1" ht="13.8" x14ac:dyDescent="0.25"/>
    <row r="120" s="89" customFormat="1" ht="13.8" x14ac:dyDescent="0.25"/>
    <row r="121" s="89" customFormat="1" ht="13.8" x14ac:dyDescent="0.25"/>
    <row r="122" s="89" customFormat="1" ht="13.8" x14ac:dyDescent="0.25"/>
    <row r="123" s="89" customFormat="1" ht="13.8" x14ac:dyDescent="0.25"/>
    <row r="124" s="89" customFormat="1" ht="13.8" x14ac:dyDescent="0.25"/>
    <row r="125" s="89" customFormat="1" ht="13.8" x14ac:dyDescent="0.25"/>
    <row r="126" s="89" customFormat="1" ht="13.8" x14ac:dyDescent="0.25"/>
    <row r="127" s="89" customFormat="1" ht="13.8" x14ac:dyDescent="0.25"/>
    <row r="128" s="89" customFormat="1" ht="13.8" x14ac:dyDescent="0.25"/>
    <row r="129" s="89" customFormat="1" ht="13.8" x14ac:dyDescent="0.25"/>
    <row r="130" s="89" customFormat="1" ht="13.8" x14ac:dyDescent="0.25"/>
    <row r="131" s="89" customFormat="1" ht="13.8" x14ac:dyDescent="0.25"/>
    <row r="132" s="89" customFormat="1" ht="13.8" x14ac:dyDescent="0.25"/>
    <row r="133" s="89" customFormat="1" ht="13.8" x14ac:dyDescent="0.25"/>
    <row r="134" s="89" customFormat="1" ht="13.8" x14ac:dyDescent="0.25"/>
    <row r="135" s="89" customFormat="1" ht="13.8" x14ac:dyDescent="0.25"/>
    <row r="136" s="89" customFormat="1" ht="13.8" x14ac:dyDescent="0.25"/>
    <row r="137" s="89" customFormat="1" ht="13.8" x14ac:dyDescent="0.25"/>
    <row r="138" s="89" customFormat="1" ht="13.8" x14ac:dyDescent="0.25"/>
    <row r="139" s="89" customFormat="1" ht="13.8" x14ac:dyDescent="0.25"/>
    <row r="140" s="89" customFormat="1" ht="13.8" x14ac:dyDescent="0.25"/>
    <row r="141" s="89" customFormat="1" ht="13.8" x14ac:dyDescent="0.25"/>
    <row r="142" s="89" customFormat="1" ht="13.8" x14ac:dyDescent="0.25"/>
    <row r="143" s="89" customFormat="1" ht="13.8" x14ac:dyDescent="0.25"/>
    <row r="144" s="89" customFormat="1" ht="13.8" x14ac:dyDescent="0.25"/>
    <row r="145" s="89" customFormat="1" ht="13.8" x14ac:dyDescent="0.25"/>
  </sheetData>
  <mergeCells count="85">
    <mergeCell ref="B87:F87"/>
    <mergeCell ref="G87:H87"/>
    <mergeCell ref="I87:J87"/>
    <mergeCell ref="K87:L87"/>
    <mergeCell ref="B88:F88"/>
    <mergeCell ref="G88:H88"/>
    <mergeCell ref="I88:J88"/>
    <mergeCell ref="K88:L88"/>
    <mergeCell ref="I85:J85"/>
    <mergeCell ref="K85:L85"/>
    <mergeCell ref="B86:F86"/>
    <mergeCell ref="G86:H86"/>
    <mergeCell ref="I86:J86"/>
    <mergeCell ref="K86:L86"/>
    <mergeCell ref="B83:F83"/>
    <mergeCell ref="G83:H83"/>
    <mergeCell ref="I83:J83"/>
    <mergeCell ref="K83:L83"/>
    <mergeCell ref="B84:F84"/>
    <mergeCell ref="G84:H84"/>
    <mergeCell ref="I84:J84"/>
    <mergeCell ref="K84:L84"/>
    <mergeCell ref="B81:F81"/>
    <mergeCell ref="G81:H81"/>
    <mergeCell ref="I81:J81"/>
    <mergeCell ref="K81:L81"/>
    <mergeCell ref="B82:F82"/>
    <mergeCell ref="G82:H82"/>
    <mergeCell ref="I82:J82"/>
    <mergeCell ref="K82:L82"/>
    <mergeCell ref="B79:F79"/>
    <mergeCell ref="G79:H79"/>
    <mergeCell ref="I79:J79"/>
    <mergeCell ref="K79:L79"/>
    <mergeCell ref="B80:F80"/>
    <mergeCell ref="G80:H80"/>
    <mergeCell ref="I80:J80"/>
    <mergeCell ref="K80:L80"/>
    <mergeCell ref="B77:F77"/>
    <mergeCell ref="G77:H77"/>
    <mergeCell ref="I77:J77"/>
    <mergeCell ref="K77:L77"/>
    <mergeCell ref="B78:F78"/>
    <mergeCell ref="G78:H78"/>
    <mergeCell ref="I78:J78"/>
    <mergeCell ref="K78:L78"/>
    <mergeCell ref="L68:N68"/>
    <mergeCell ref="C69:G69"/>
    <mergeCell ref="B76:F76"/>
    <mergeCell ref="G76:H76"/>
    <mergeCell ref="I76:J76"/>
    <mergeCell ref="K76:L76"/>
    <mergeCell ref="L64:N64"/>
    <mergeCell ref="E37:F37"/>
    <mergeCell ref="D39:F39"/>
    <mergeCell ref="G39:H39"/>
    <mergeCell ref="I39:J39"/>
    <mergeCell ref="K39:L39"/>
    <mergeCell ref="D40:F40"/>
    <mergeCell ref="G40:H40"/>
    <mergeCell ref="I40:J40"/>
    <mergeCell ref="K43:L43"/>
    <mergeCell ref="B50:J51"/>
    <mergeCell ref="K50:O50"/>
    <mergeCell ref="C55:G55"/>
    <mergeCell ref="L57:N57"/>
    <mergeCell ref="N14:O24"/>
    <mergeCell ref="G19:I19"/>
    <mergeCell ref="A6:C6"/>
    <mergeCell ref="D6:J6"/>
    <mergeCell ref="A7:C7"/>
    <mergeCell ref="D7:J7"/>
    <mergeCell ref="A8:C8"/>
    <mergeCell ref="D8:J8"/>
    <mergeCell ref="A9:C9"/>
    <mergeCell ref="D9:J9"/>
    <mergeCell ref="D10:J10"/>
    <mergeCell ref="N10:O10"/>
    <mergeCell ref="D11:J11"/>
    <mergeCell ref="A1:M2"/>
    <mergeCell ref="N1:O3"/>
    <mergeCell ref="A4:C4"/>
    <mergeCell ref="D4:J4"/>
    <mergeCell ref="A5:C5"/>
    <mergeCell ref="D5:J5"/>
  </mergeCells>
  <pageMargins left="0.7" right="0.7" top="0.75" bottom="0.75" header="0.3" footer="0.3"/>
  <pageSetup paperSize="9" scale="45"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I18" sqref="I18"/>
    </sheetView>
  </sheetViews>
  <sheetFormatPr defaultRowHeight="12.6" x14ac:dyDescent="0.25"/>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C1:H52"/>
  <sheetViews>
    <sheetView showGridLines="0" showZeros="0" view="pageBreakPreview" zoomScale="60" zoomScaleNormal="100" workbookViewId="0">
      <selection activeCell="J8" sqref="J8"/>
    </sheetView>
  </sheetViews>
  <sheetFormatPr defaultColWidth="9.21875" defaultRowHeight="13.2" x14ac:dyDescent="0.25"/>
  <cols>
    <col min="1" max="1" width="9.21875" style="1"/>
    <col min="2" max="2" width="1.77734375" style="1" customWidth="1"/>
    <col min="3" max="3" width="6.77734375" style="1" customWidth="1"/>
    <col min="4" max="4" width="53.109375" style="1" customWidth="1"/>
    <col min="5" max="5" width="9.21875" style="1" customWidth="1"/>
    <col min="6" max="6" width="15" style="1" customWidth="1"/>
    <col min="7" max="7" width="15" style="295" customWidth="1"/>
    <col min="8" max="8" width="15" style="296" customWidth="1"/>
    <col min="9" max="16384" width="9.21875" style="1"/>
  </cols>
  <sheetData>
    <row r="1" spans="3:8" ht="9" customHeight="1" x14ac:dyDescent="0.25">
      <c r="C1" s="686"/>
      <c r="D1" s="686"/>
      <c r="E1" s="686"/>
      <c r="F1" s="686"/>
      <c r="G1" s="686"/>
      <c r="H1" s="686"/>
    </row>
    <row r="2" spans="3:8" ht="32.4" customHeight="1" x14ac:dyDescent="0.25">
      <c r="C2" s="687">
        <f>'L-Pipe Works 1'!C2:H2</f>
        <v>0</v>
      </c>
      <c r="D2" s="687"/>
      <c r="E2" s="687"/>
      <c r="F2" s="687"/>
      <c r="G2" s="687"/>
      <c r="H2" s="687"/>
    </row>
    <row r="3" spans="3:8" ht="18" customHeight="1" x14ac:dyDescent="0.25">
      <c r="C3" s="688" t="s">
        <v>5</v>
      </c>
      <c r="D3" s="688"/>
      <c r="E3" s="688"/>
      <c r="F3" s="688"/>
      <c r="G3" s="688"/>
      <c r="H3" s="688"/>
    </row>
    <row r="4" spans="3:8" ht="25.5" customHeight="1" x14ac:dyDescent="0.25">
      <c r="C4" s="689"/>
      <c r="D4" s="689"/>
      <c r="E4" s="689"/>
      <c r="F4" s="689"/>
      <c r="G4" s="689"/>
      <c r="H4" s="689"/>
    </row>
    <row r="5" spans="3:8" ht="18" customHeight="1" x14ac:dyDescent="0.25">
      <c r="C5" s="267" t="s">
        <v>141</v>
      </c>
      <c r="D5" s="293"/>
      <c r="E5" s="293"/>
      <c r="F5" s="293"/>
      <c r="G5" s="294"/>
      <c r="H5" s="301"/>
    </row>
    <row r="6" spans="3:8" ht="18" customHeight="1" x14ac:dyDescent="0.25">
      <c r="C6" s="270" t="s">
        <v>273</v>
      </c>
      <c r="D6" s="302"/>
      <c r="E6" s="302"/>
      <c r="F6" s="302"/>
      <c r="G6" s="303"/>
      <c r="H6" s="304"/>
    </row>
    <row r="7" spans="3:8" ht="4.95" customHeight="1" x14ac:dyDescent="0.25"/>
    <row r="8" spans="3:8" ht="33" customHeight="1" x14ac:dyDescent="0.25">
      <c r="C8" s="305" t="s">
        <v>74</v>
      </c>
      <c r="D8" s="306" t="s">
        <v>0</v>
      </c>
      <c r="E8" s="306" t="s">
        <v>1</v>
      </c>
      <c r="F8" s="306" t="s">
        <v>2</v>
      </c>
      <c r="G8" s="307" t="s">
        <v>3</v>
      </c>
      <c r="H8" s="308" t="s">
        <v>4</v>
      </c>
    </row>
    <row r="9" spans="3:8" ht="20.100000000000001" customHeight="1" x14ac:dyDescent="0.25">
      <c r="C9" s="685" t="s">
        <v>146</v>
      </c>
      <c r="D9" s="685"/>
      <c r="E9" s="685"/>
      <c r="F9" s="685"/>
      <c r="G9" s="685"/>
      <c r="H9" s="320">
        <f>'L-Pipe Works 1'!H56</f>
        <v>0</v>
      </c>
    </row>
    <row r="10" spans="3:8" ht="18" customHeight="1" x14ac:dyDescent="0.25">
      <c r="C10" s="278" t="s">
        <v>185</v>
      </c>
      <c r="D10" s="278" t="s">
        <v>165</v>
      </c>
      <c r="E10" s="278"/>
      <c r="F10" s="278"/>
      <c r="G10" s="279"/>
      <c r="H10" s="309"/>
    </row>
    <row r="11" spans="3:8" s="284" customFormat="1" ht="25.2" customHeight="1" x14ac:dyDescent="0.25">
      <c r="C11" s="280"/>
      <c r="D11" s="281" t="s">
        <v>44</v>
      </c>
      <c r="E11" s="280"/>
      <c r="F11" s="280"/>
      <c r="G11" s="287"/>
      <c r="H11" s="310"/>
    </row>
    <row r="12" spans="3:8" ht="12" customHeight="1" x14ac:dyDescent="0.25">
      <c r="C12" s="285"/>
      <c r="D12" s="314"/>
      <c r="E12" s="285"/>
      <c r="F12" s="290"/>
      <c r="G12" s="287"/>
      <c r="H12" s="311"/>
    </row>
    <row r="13" spans="3:8" ht="33" customHeight="1" x14ac:dyDescent="0.25">
      <c r="C13" s="289" t="s">
        <v>263</v>
      </c>
      <c r="D13" s="286" t="s">
        <v>670</v>
      </c>
      <c r="E13" s="285"/>
      <c r="F13" s="290"/>
      <c r="G13" s="287"/>
      <c r="H13" s="311"/>
    </row>
    <row r="14" spans="3:8" ht="18" customHeight="1" x14ac:dyDescent="0.25">
      <c r="C14" s="285" t="s">
        <v>672</v>
      </c>
      <c r="D14" s="280" t="s">
        <v>254</v>
      </c>
      <c r="E14" s="285" t="s">
        <v>82</v>
      </c>
      <c r="F14" s="291">
        <v>1</v>
      </c>
      <c r="G14" s="287"/>
      <c r="H14" s="311">
        <f>G14*F14</f>
        <v>0</v>
      </c>
    </row>
    <row r="15" spans="3:8" ht="18" customHeight="1" x14ac:dyDescent="0.25">
      <c r="C15" s="285" t="s">
        <v>264</v>
      </c>
      <c r="D15" s="280" t="s">
        <v>84</v>
      </c>
      <c r="E15" s="285" t="s">
        <v>82</v>
      </c>
      <c r="F15" s="291">
        <v>1</v>
      </c>
      <c r="G15" s="287"/>
      <c r="H15" s="311">
        <f>G15*F16</f>
        <v>0</v>
      </c>
    </row>
    <row r="16" spans="3:8" ht="18" customHeight="1" x14ac:dyDescent="0.25">
      <c r="C16" s="285" t="s">
        <v>265</v>
      </c>
      <c r="D16" s="280" t="s">
        <v>673</v>
      </c>
      <c r="E16" s="285" t="s">
        <v>82</v>
      </c>
      <c r="F16" s="291">
        <v>1</v>
      </c>
      <c r="G16" s="287"/>
      <c r="H16" s="311"/>
    </row>
    <row r="17" spans="3:8" ht="18" customHeight="1" x14ac:dyDescent="0.25">
      <c r="C17" s="285" t="s">
        <v>671</v>
      </c>
      <c r="D17" s="280" t="s">
        <v>653</v>
      </c>
      <c r="E17" s="285" t="s">
        <v>82</v>
      </c>
      <c r="F17" s="291">
        <v>1</v>
      </c>
      <c r="G17" s="287"/>
      <c r="H17" s="311"/>
    </row>
    <row r="18" spans="3:8" ht="18" customHeight="1" x14ac:dyDescent="0.25">
      <c r="C18" s="285" t="s">
        <v>674</v>
      </c>
      <c r="D18" s="280" t="s">
        <v>654</v>
      </c>
      <c r="E18" s="285" t="s">
        <v>82</v>
      </c>
      <c r="F18" s="291">
        <v>1</v>
      </c>
      <c r="G18" s="287"/>
      <c r="H18" s="311"/>
    </row>
    <row r="19" spans="3:8" ht="27" customHeight="1" x14ac:dyDescent="0.25">
      <c r="C19" s="289" t="s">
        <v>179</v>
      </c>
      <c r="D19" s="286" t="s">
        <v>675</v>
      </c>
      <c r="E19" s="285"/>
      <c r="F19" s="291"/>
      <c r="G19" s="287"/>
      <c r="H19" s="311"/>
    </row>
    <row r="20" spans="3:8" ht="21.75" customHeight="1" x14ac:dyDescent="0.25">
      <c r="C20" s="285"/>
      <c r="D20" s="281" t="s">
        <v>115</v>
      </c>
      <c r="E20" s="285"/>
      <c r="F20" s="291"/>
      <c r="G20" s="287"/>
      <c r="H20" s="311"/>
    </row>
    <row r="21" spans="3:8" ht="18" customHeight="1" x14ac:dyDescent="0.25">
      <c r="C21" s="285" t="s">
        <v>180</v>
      </c>
      <c r="D21" s="280" t="s">
        <v>570</v>
      </c>
      <c r="E21" s="285" t="s">
        <v>82</v>
      </c>
      <c r="F21" s="291">
        <v>1</v>
      </c>
      <c r="G21" s="287"/>
      <c r="H21" s="311">
        <f>G21*F21</f>
        <v>0</v>
      </c>
    </row>
    <row r="22" spans="3:8" ht="18" customHeight="1" x14ac:dyDescent="0.25">
      <c r="C22" s="285" t="s">
        <v>656</v>
      </c>
      <c r="D22" s="280" t="s">
        <v>568</v>
      </c>
      <c r="E22" s="285" t="s">
        <v>82</v>
      </c>
      <c r="F22" s="291">
        <v>1</v>
      </c>
      <c r="G22" s="287"/>
      <c r="H22" s="311"/>
    </row>
    <row r="23" spans="3:8" ht="18" customHeight="1" x14ac:dyDescent="0.25">
      <c r="C23" s="285" t="s">
        <v>657</v>
      </c>
      <c r="D23" s="280" t="s">
        <v>569</v>
      </c>
      <c r="E23" s="285" t="s">
        <v>82</v>
      </c>
      <c r="F23" s="291">
        <v>1</v>
      </c>
      <c r="G23" s="287"/>
      <c r="H23" s="311"/>
    </row>
    <row r="24" spans="3:8" ht="18" customHeight="1" x14ac:dyDescent="0.25">
      <c r="C24" s="285" t="s">
        <v>676</v>
      </c>
      <c r="D24" s="280" t="s">
        <v>678</v>
      </c>
      <c r="E24" s="285" t="s">
        <v>82</v>
      </c>
      <c r="F24" s="291">
        <v>1</v>
      </c>
      <c r="G24" s="287"/>
      <c r="H24" s="311"/>
    </row>
    <row r="25" spans="3:8" ht="18" customHeight="1" x14ac:dyDescent="0.25">
      <c r="C25" s="285" t="s">
        <v>677</v>
      </c>
      <c r="D25" s="280" t="s">
        <v>679</v>
      </c>
      <c r="E25" s="285" t="s">
        <v>82</v>
      </c>
      <c r="F25" s="291">
        <v>1</v>
      </c>
      <c r="G25" s="287"/>
      <c r="H25" s="311"/>
    </row>
    <row r="26" spans="3:8" ht="10.5" customHeight="1" x14ac:dyDescent="0.25">
      <c r="C26" s="289"/>
      <c r="D26" s="280"/>
      <c r="E26" s="285"/>
      <c r="F26" s="291"/>
      <c r="G26" s="287"/>
      <c r="H26" s="311"/>
    </row>
    <row r="27" spans="3:8" ht="18" customHeight="1" x14ac:dyDescent="0.25">
      <c r="C27" s="289" t="s">
        <v>166</v>
      </c>
      <c r="D27" s="286" t="s">
        <v>571</v>
      </c>
      <c r="E27" s="285"/>
      <c r="F27" s="290"/>
      <c r="G27" s="287"/>
      <c r="H27" s="311"/>
    </row>
    <row r="28" spans="3:8" ht="31.5" customHeight="1" x14ac:dyDescent="0.25">
      <c r="C28" s="289"/>
      <c r="D28" s="281" t="s">
        <v>115</v>
      </c>
      <c r="E28" s="285"/>
      <c r="F28" s="291"/>
      <c r="G28" s="287"/>
      <c r="H28" s="311"/>
    </row>
    <row r="29" spans="3:8" ht="18" customHeight="1" x14ac:dyDescent="0.25">
      <c r="C29" s="285" t="s">
        <v>266</v>
      </c>
      <c r="D29" s="280" t="s">
        <v>471</v>
      </c>
      <c r="E29" s="285" t="s">
        <v>212</v>
      </c>
      <c r="F29" s="291">
        <v>1</v>
      </c>
      <c r="G29" s="287"/>
      <c r="H29" s="311">
        <f>G29*F29</f>
        <v>0</v>
      </c>
    </row>
    <row r="30" spans="3:8" ht="9" customHeight="1" x14ac:dyDescent="0.25">
      <c r="C30" s="285"/>
      <c r="D30" s="280"/>
      <c r="E30" s="285"/>
      <c r="F30" s="291"/>
      <c r="G30" s="287"/>
      <c r="H30" s="311"/>
    </row>
    <row r="31" spans="3:8" ht="18" customHeight="1" x14ac:dyDescent="0.25">
      <c r="C31" s="289" t="s">
        <v>214</v>
      </c>
      <c r="D31" s="286" t="s">
        <v>572</v>
      </c>
      <c r="E31" s="285"/>
      <c r="F31" s="291"/>
      <c r="G31" s="287"/>
      <c r="H31" s="311"/>
    </row>
    <row r="32" spans="3:8" ht="23.25" customHeight="1" x14ac:dyDescent="0.25">
      <c r="C32" s="289"/>
      <c r="D32" s="281" t="s">
        <v>115</v>
      </c>
      <c r="E32" s="285"/>
      <c r="F32" s="291"/>
      <c r="G32" s="287"/>
      <c r="H32" s="311"/>
    </row>
    <row r="33" spans="3:8" ht="18" customHeight="1" x14ac:dyDescent="0.25">
      <c r="C33" s="285" t="s">
        <v>267</v>
      </c>
      <c r="D33" s="280" t="s">
        <v>259</v>
      </c>
      <c r="E33" s="285" t="s">
        <v>82</v>
      </c>
      <c r="F33" s="291">
        <v>1</v>
      </c>
      <c r="G33" s="287"/>
      <c r="H33" s="311">
        <f>G33*F33</f>
        <v>0</v>
      </c>
    </row>
    <row r="34" spans="3:8" ht="18" customHeight="1" x14ac:dyDescent="0.25">
      <c r="C34" s="285" t="s">
        <v>271</v>
      </c>
      <c r="D34" s="280" t="s">
        <v>277</v>
      </c>
      <c r="E34" s="285" t="s">
        <v>82</v>
      </c>
      <c r="F34" s="291">
        <v>0</v>
      </c>
      <c r="G34" s="287"/>
      <c r="H34" s="311">
        <f>G34*F34</f>
        <v>0</v>
      </c>
    </row>
    <row r="35" spans="3:8" ht="13.5" customHeight="1" x14ac:dyDescent="0.25">
      <c r="C35" s="289"/>
      <c r="D35" s="280"/>
      <c r="E35" s="285"/>
      <c r="F35" s="291"/>
      <c r="G35" s="287"/>
      <c r="H35" s="311"/>
    </row>
    <row r="36" spans="3:8" ht="18" customHeight="1" x14ac:dyDescent="0.25">
      <c r="C36" s="289" t="s">
        <v>167</v>
      </c>
      <c r="D36" s="286" t="s">
        <v>573</v>
      </c>
      <c r="E36" s="285"/>
      <c r="F36" s="291"/>
      <c r="G36" s="287"/>
      <c r="H36" s="311"/>
    </row>
    <row r="37" spans="3:8" ht="23.25" customHeight="1" x14ac:dyDescent="0.25">
      <c r="C37" s="289"/>
      <c r="D37" s="281"/>
      <c r="E37" s="285"/>
      <c r="F37" s="291"/>
      <c r="G37" s="287"/>
      <c r="H37" s="311"/>
    </row>
    <row r="38" spans="3:8" ht="18" customHeight="1" x14ac:dyDescent="0.25">
      <c r="C38" s="285" t="s">
        <v>268</v>
      </c>
      <c r="D38" s="280" t="s">
        <v>259</v>
      </c>
      <c r="E38" s="285" t="s">
        <v>82</v>
      </c>
      <c r="F38" s="291">
        <v>1</v>
      </c>
      <c r="G38" s="287"/>
      <c r="H38" s="311">
        <f>G38*F38</f>
        <v>0</v>
      </c>
    </row>
    <row r="39" spans="3:8" ht="12" customHeight="1" x14ac:dyDescent="0.25">
      <c r="C39" s="285" t="s">
        <v>280</v>
      </c>
      <c r="D39" s="280" t="s">
        <v>277</v>
      </c>
      <c r="E39" s="285" t="s">
        <v>82</v>
      </c>
      <c r="F39" s="291">
        <v>1</v>
      </c>
      <c r="G39" s="287"/>
      <c r="H39" s="311">
        <f>G39*F39</f>
        <v>0</v>
      </c>
    </row>
    <row r="40" spans="3:8" ht="23.25" customHeight="1" x14ac:dyDescent="0.25">
      <c r="C40" s="285" t="s">
        <v>658</v>
      </c>
      <c r="D40" s="280" t="s">
        <v>660</v>
      </c>
      <c r="E40" s="285" t="s">
        <v>82</v>
      </c>
      <c r="F40" s="291">
        <v>1</v>
      </c>
      <c r="G40" s="287"/>
      <c r="H40" s="311"/>
    </row>
    <row r="41" spans="3:8" x14ac:dyDescent="0.25">
      <c r="C41" s="285" t="s">
        <v>659</v>
      </c>
      <c r="D41" s="280" t="s">
        <v>661</v>
      </c>
      <c r="E41" s="285" t="s">
        <v>82</v>
      </c>
      <c r="F41" s="291">
        <v>1</v>
      </c>
      <c r="G41" s="287"/>
      <c r="H41" s="311"/>
    </row>
    <row r="42" spans="3:8" x14ac:dyDescent="0.25">
      <c r="C42" s="285"/>
      <c r="D42" s="281"/>
      <c r="E42" s="285"/>
      <c r="F42" s="290"/>
      <c r="G42" s="287"/>
      <c r="H42" s="311"/>
    </row>
    <row r="43" spans="3:8" x14ac:dyDescent="0.25">
      <c r="C43" s="285"/>
      <c r="D43" s="281"/>
      <c r="E43" s="285"/>
      <c r="F43" s="290"/>
      <c r="G43" s="287"/>
      <c r="H43" s="311"/>
    </row>
    <row r="44" spans="3:8" x14ac:dyDescent="0.25">
      <c r="C44" s="289"/>
      <c r="D44" s="286"/>
      <c r="E44" s="285"/>
      <c r="F44" s="290"/>
      <c r="G44" s="287"/>
      <c r="H44" s="311"/>
    </row>
    <row r="45" spans="3:8" x14ac:dyDescent="0.25">
      <c r="C45" s="289"/>
      <c r="D45" s="281"/>
      <c r="E45" s="285"/>
      <c r="F45" s="290"/>
      <c r="G45" s="287"/>
      <c r="H45" s="311"/>
    </row>
    <row r="46" spans="3:8" ht="12" customHeight="1" x14ac:dyDescent="0.25">
      <c r="C46" s="285"/>
      <c r="D46" s="280"/>
      <c r="E46" s="285"/>
      <c r="F46" s="290"/>
      <c r="G46" s="287"/>
      <c r="H46" s="311"/>
    </row>
    <row r="47" spans="3:8" x14ac:dyDescent="0.25">
      <c r="C47" s="285"/>
      <c r="D47" s="280"/>
      <c r="E47" s="285"/>
      <c r="F47" s="290"/>
      <c r="G47" s="287"/>
      <c r="H47" s="311"/>
    </row>
    <row r="48" spans="3:8" x14ac:dyDescent="0.25">
      <c r="C48" s="289"/>
      <c r="D48" s="280"/>
      <c r="E48" s="285"/>
      <c r="F48" s="290"/>
      <c r="G48" s="287"/>
      <c r="H48" s="311"/>
    </row>
    <row r="49" spans="3:8" x14ac:dyDescent="0.25">
      <c r="C49" s="285"/>
      <c r="D49" s="280"/>
      <c r="E49" s="285"/>
      <c r="F49" s="290"/>
      <c r="G49" s="287"/>
      <c r="H49" s="311"/>
    </row>
    <row r="50" spans="3:8" x14ac:dyDescent="0.25">
      <c r="C50" s="285"/>
      <c r="D50" s="280"/>
      <c r="E50" s="285"/>
      <c r="F50" s="290"/>
      <c r="G50" s="287"/>
      <c r="H50" s="311"/>
    </row>
    <row r="51" spans="3:8" x14ac:dyDescent="0.25">
      <c r="C51" s="285"/>
      <c r="D51" s="280"/>
      <c r="E51" s="285"/>
      <c r="F51" s="290"/>
      <c r="G51" s="287"/>
      <c r="H51" s="311"/>
    </row>
    <row r="52" spans="3:8" ht="25.5" customHeight="1" x14ac:dyDescent="0.25">
      <c r="C52" s="685" t="s">
        <v>143</v>
      </c>
      <c r="D52" s="685"/>
      <c r="E52" s="685"/>
      <c r="F52" s="685"/>
      <c r="G52" s="685"/>
      <c r="H52" s="300">
        <f>SUM(H9:H40)</f>
        <v>0</v>
      </c>
    </row>
  </sheetData>
  <mergeCells count="6">
    <mergeCell ref="C52:G52"/>
    <mergeCell ref="C1:H1"/>
    <mergeCell ref="C2:H2"/>
    <mergeCell ref="C3:H3"/>
    <mergeCell ref="C9:G9"/>
    <mergeCell ref="C4:H4"/>
  </mergeCells>
  <phoneticPr fontId="3" type="noConversion"/>
  <pageMargins left="0.55118110236220474" right="0.15748031496062992" top="0.39370078740157483" bottom="0.39370078740157483" header="0" footer="0.59055118110236227"/>
  <pageSetup paperSize="9" scale="84" orientation="portrait" r:id="rId1"/>
  <headerFooter alignWithMargins="0">
    <oddHeader>&amp;CBill of Quantities C2.2.13</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pageSetUpPr fitToPage="1"/>
  </sheetPr>
  <dimension ref="C1:H52"/>
  <sheetViews>
    <sheetView showGridLines="0" showZeros="0" view="pageBreakPreview" zoomScale="60" zoomScaleNormal="100" workbookViewId="0">
      <selection activeCell="H16" sqref="H16"/>
    </sheetView>
  </sheetViews>
  <sheetFormatPr defaultColWidth="9.21875" defaultRowHeight="13.2" x14ac:dyDescent="0.25"/>
  <cols>
    <col min="1" max="1" width="9.21875" style="1"/>
    <col min="2" max="2" width="1.77734375" style="1" customWidth="1"/>
    <col min="3" max="3" width="6.77734375" style="1" customWidth="1"/>
    <col min="4" max="4" width="55.33203125" style="1" customWidth="1"/>
    <col min="5" max="5" width="9.21875" style="1" customWidth="1"/>
    <col min="6" max="6" width="15" style="1" customWidth="1"/>
    <col min="7" max="7" width="15" style="295" customWidth="1"/>
    <col min="8" max="8" width="15" style="323" customWidth="1"/>
    <col min="9" max="16384" width="9.21875" style="1"/>
  </cols>
  <sheetData>
    <row r="1" spans="3:8" ht="15" customHeight="1" x14ac:dyDescent="0.25">
      <c r="C1" s="686"/>
      <c r="D1" s="686"/>
      <c r="E1" s="686"/>
      <c r="F1" s="686"/>
      <c r="G1" s="686"/>
      <c r="H1" s="686"/>
    </row>
    <row r="2" spans="3:8" ht="33" customHeight="1" x14ac:dyDescent="0.25">
      <c r="C2" s="687">
        <f>' L-Pipe Works 2'!C2:H2</f>
        <v>0</v>
      </c>
      <c r="D2" s="687"/>
      <c r="E2" s="687"/>
      <c r="F2" s="687"/>
      <c r="G2" s="687"/>
      <c r="H2" s="687"/>
    </row>
    <row r="3" spans="3:8" ht="18" customHeight="1" x14ac:dyDescent="0.25">
      <c r="C3" s="688" t="s">
        <v>5</v>
      </c>
      <c r="D3" s="688"/>
      <c r="E3" s="688"/>
      <c r="F3" s="688"/>
      <c r="G3" s="688"/>
      <c r="H3" s="688"/>
    </row>
    <row r="4" spans="3:8" ht="27.75" customHeight="1" x14ac:dyDescent="0.25">
      <c r="C4" s="689"/>
      <c r="D4" s="689"/>
      <c r="E4" s="689"/>
      <c r="F4" s="689"/>
      <c r="G4" s="689"/>
      <c r="H4" s="689"/>
    </row>
    <row r="5" spans="3:8" ht="18" customHeight="1" x14ac:dyDescent="0.25">
      <c r="C5" s="267" t="s">
        <v>141</v>
      </c>
      <c r="D5" s="293"/>
      <c r="E5" s="293"/>
      <c r="F5" s="293"/>
      <c r="G5" s="294"/>
      <c r="H5" s="321"/>
    </row>
    <row r="6" spans="3:8" ht="18" customHeight="1" x14ac:dyDescent="0.25">
      <c r="C6" s="270" t="s">
        <v>142</v>
      </c>
      <c r="D6" s="302"/>
      <c r="E6" s="302"/>
      <c r="F6" s="302"/>
      <c r="G6" s="303"/>
      <c r="H6" s="322"/>
    </row>
    <row r="7" spans="3:8" ht="4.95" customHeight="1" x14ac:dyDescent="0.25"/>
    <row r="8" spans="3:8" ht="25.2" customHeight="1" x14ac:dyDescent="0.25">
      <c r="C8" s="305" t="s">
        <v>74</v>
      </c>
      <c r="D8" s="306" t="s">
        <v>0</v>
      </c>
      <c r="E8" s="306" t="s">
        <v>1</v>
      </c>
      <c r="F8" s="306" t="s">
        <v>2</v>
      </c>
      <c r="G8" s="307" t="s">
        <v>3</v>
      </c>
      <c r="H8" s="324" t="s">
        <v>4</v>
      </c>
    </row>
    <row r="9" spans="3:8" ht="20.100000000000001" customHeight="1" x14ac:dyDescent="0.25">
      <c r="C9" s="685" t="s">
        <v>146</v>
      </c>
      <c r="D9" s="685"/>
      <c r="E9" s="685"/>
      <c r="F9" s="685"/>
      <c r="G9" s="685"/>
      <c r="H9" s="325">
        <f>' L-Pipe Works 2'!H52</f>
        <v>0</v>
      </c>
    </row>
    <row r="10" spans="3:8" ht="18" customHeight="1" x14ac:dyDescent="0.25">
      <c r="C10" s="278" t="s">
        <v>186</v>
      </c>
      <c r="D10" s="278" t="s">
        <v>165</v>
      </c>
      <c r="E10" s="278"/>
      <c r="F10" s="278"/>
      <c r="G10" s="279"/>
      <c r="H10" s="326"/>
    </row>
    <row r="11" spans="3:8" s="284" customFormat="1" ht="25.2" customHeight="1" x14ac:dyDescent="0.25">
      <c r="C11" s="280"/>
      <c r="D11" s="281" t="s">
        <v>44</v>
      </c>
      <c r="E11" s="280"/>
      <c r="F11" s="280"/>
      <c r="G11" s="282"/>
      <c r="H11" s="283"/>
    </row>
    <row r="12" spans="3:8" s="284" customFormat="1" ht="18" customHeight="1" x14ac:dyDescent="0.25">
      <c r="C12" s="280"/>
      <c r="D12" s="281"/>
      <c r="E12" s="280"/>
      <c r="F12" s="280"/>
      <c r="G12" s="282"/>
      <c r="H12" s="283"/>
    </row>
    <row r="13" spans="3:8" s="284" customFormat="1" ht="18" customHeight="1" x14ac:dyDescent="0.25">
      <c r="C13" s="289" t="s">
        <v>208</v>
      </c>
      <c r="D13" s="286" t="s">
        <v>216</v>
      </c>
      <c r="E13" s="285"/>
      <c r="F13" s="290"/>
      <c r="G13" s="287"/>
      <c r="H13" s="288"/>
    </row>
    <row r="14" spans="3:8" s="284" customFormat="1" ht="48" customHeight="1" x14ac:dyDescent="0.25">
      <c r="C14" s="285"/>
      <c r="D14" s="327" t="s">
        <v>662</v>
      </c>
      <c r="E14" s="285"/>
      <c r="F14" s="290"/>
      <c r="G14" s="287"/>
      <c r="H14" s="288"/>
    </row>
    <row r="15" spans="3:8" s="284" customFormat="1" ht="18" customHeight="1" x14ac:dyDescent="0.25">
      <c r="C15" s="285" t="s">
        <v>209</v>
      </c>
      <c r="D15" s="280" t="s">
        <v>155</v>
      </c>
      <c r="E15" s="285" t="s">
        <v>82</v>
      </c>
      <c r="F15" s="291">
        <v>0</v>
      </c>
      <c r="G15" s="287"/>
      <c r="H15" s="288">
        <f>G15*F15</f>
        <v>0</v>
      </c>
    </row>
    <row r="16" spans="3:8" s="284" customFormat="1" ht="81" customHeight="1" x14ac:dyDescent="0.25">
      <c r="C16" s="285"/>
      <c r="D16" s="327" t="s">
        <v>729</v>
      </c>
      <c r="E16" s="328"/>
      <c r="F16" s="328"/>
      <c r="G16" s="287"/>
      <c r="H16" s="288"/>
    </row>
    <row r="17" spans="3:8" s="284" customFormat="1" ht="18" customHeight="1" x14ac:dyDescent="0.25">
      <c r="C17" s="285"/>
      <c r="D17" s="329"/>
      <c r="E17" s="328"/>
      <c r="F17" s="328"/>
      <c r="G17" s="287"/>
      <c r="H17" s="288"/>
    </row>
    <row r="18" spans="3:8" s="284" customFormat="1" ht="18" customHeight="1" x14ac:dyDescent="0.25">
      <c r="C18" s="285" t="s">
        <v>731</v>
      </c>
      <c r="D18" s="286" t="s">
        <v>730</v>
      </c>
      <c r="E18" s="285"/>
      <c r="F18" s="291"/>
      <c r="G18" s="287"/>
      <c r="H18" s="288"/>
    </row>
    <row r="19" spans="3:8" s="284" customFormat="1" ht="18" customHeight="1" x14ac:dyDescent="0.25">
      <c r="C19" s="285" t="s">
        <v>732</v>
      </c>
      <c r="D19" s="280" t="s">
        <v>717</v>
      </c>
      <c r="E19" s="285" t="s">
        <v>82</v>
      </c>
      <c r="F19" s="291">
        <v>1</v>
      </c>
      <c r="G19" s="287"/>
      <c r="H19" s="288"/>
    </row>
    <row r="20" spans="3:8" s="284" customFormat="1" ht="18" customHeight="1" x14ac:dyDescent="0.25">
      <c r="C20" s="285" t="s">
        <v>733</v>
      </c>
      <c r="D20" s="280" t="s">
        <v>718</v>
      </c>
      <c r="E20" s="285" t="s">
        <v>82</v>
      </c>
      <c r="F20" s="291">
        <v>1</v>
      </c>
      <c r="G20" s="287"/>
      <c r="H20" s="288"/>
    </row>
    <row r="21" spans="3:8" s="284" customFormat="1" ht="18" customHeight="1" x14ac:dyDescent="0.25">
      <c r="C21" s="285" t="s">
        <v>734</v>
      </c>
      <c r="D21" s="280" t="s">
        <v>719</v>
      </c>
      <c r="E21" s="285" t="s">
        <v>82</v>
      </c>
      <c r="F21" s="291">
        <v>1</v>
      </c>
      <c r="G21" s="287"/>
      <c r="H21" s="288"/>
    </row>
    <row r="22" spans="3:8" s="284" customFormat="1" ht="18" customHeight="1" x14ac:dyDescent="0.25">
      <c r="C22" s="285" t="s">
        <v>735</v>
      </c>
      <c r="D22" s="280" t="s">
        <v>720</v>
      </c>
      <c r="E22" s="285" t="s">
        <v>82</v>
      </c>
      <c r="F22" s="291">
        <v>1</v>
      </c>
      <c r="G22" s="287"/>
      <c r="H22" s="288"/>
    </row>
    <row r="23" spans="3:8" s="284" customFormat="1" ht="18" customHeight="1" x14ac:dyDescent="0.25">
      <c r="C23" s="285" t="s">
        <v>736</v>
      </c>
      <c r="D23" s="280" t="s">
        <v>721</v>
      </c>
      <c r="E23" s="285" t="s">
        <v>82</v>
      </c>
      <c r="F23" s="291">
        <v>1</v>
      </c>
      <c r="G23" s="287"/>
      <c r="H23" s="288"/>
    </row>
    <row r="24" spans="3:8" s="284" customFormat="1" ht="18" customHeight="1" x14ac:dyDescent="0.25">
      <c r="C24" s="285" t="s">
        <v>737</v>
      </c>
      <c r="D24" s="280" t="s">
        <v>722</v>
      </c>
      <c r="E24" s="285" t="s">
        <v>82</v>
      </c>
      <c r="F24" s="291">
        <v>1</v>
      </c>
      <c r="G24" s="287"/>
      <c r="H24" s="288"/>
    </row>
    <row r="25" spans="3:8" s="284" customFormat="1" ht="18" customHeight="1" x14ac:dyDescent="0.25">
      <c r="C25" s="285" t="s">
        <v>738</v>
      </c>
      <c r="D25" s="280" t="s">
        <v>723</v>
      </c>
      <c r="E25" s="285" t="s">
        <v>82</v>
      </c>
      <c r="F25" s="291">
        <v>1</v>
      </c>
      <c r="G25" s="287"/>
      <c r="H25" s="288"/>
    </row>
    <row r="26" spans="3:8" s="284" customFormat="1" ht="18" customHeight="1" x14ac:dyDescent="0.25">
      <c r="C26" s="285" t="s">
        <v>739</v>
      </c>
      <c r="D26" s="280" t="s">
        <v>724</v>
      </c>
      <c r="E26" s="285" t="s">
        <v>82</v>
      </c>
      <c r="F26" s="291">
        <v>1</v>
      </c>
      <c r="G26" s="287"/>
      <c r="H26" s="288"/>
    </row>
    <row r="27" spans="3:8" s="284" customFormat="1" ht="18" customHeight="1" x14ac:dyDescent="0.25">
      <c r="C27" s="285" t="s">
        <v>740</v>
      </c>
      <c r="D27" s="280" t="s">
        <v>725</v>
      </c>
      <c r="E27" s="285" t="s">
        <v>82</v>
      </c>
      <c r="F27" s="291">
        <v>1</v>
      </c>
      <c r="G27" s="287"/>
      <c r="H27" s="288"/>
    </row>
    <row r="28" spans="3:8" s="284" customFormat="1" ht="18" customHeight="1" x14ac:dyDescent="0.25">
      <c r="C28" s="285" t="s">
        <v>741</v>
      </c>
      <c r="D28" s="280" t="s">
        <v>726</v>
      </c>
      <c r="E28" s="285" t="s">
        <v>82</v>
      </c>
      <c r="F28" s="291">
        <v>1</v>
      </c>
      <c r="G28" s="287"/>
      <c r="H28" s="288"/>
    </row>
    <row r="29" spans="3:8" s="284" customFormat="1" ht="18" customHeight="1" x14ac:dyDescent="0.25">
      <c r="C29" s="285" t="s">
        <v>742</v>
      </c>
      <c r="D29" s="280" t="s">
        <v>727</v>
      </c>
      <c r="E29" s="285" t="s">
        <v>82</v>
      </c>
      <c r="F29" s="291">
        <v>1</v>
      </c>
      <c r="G29" s="287"/>
      <c r="H29" s="288"/>
    </row>
    <row r="30" spans="3:8" s="284" customFormat="1" ht="18" customHeight="1" x14ac:dyDescent="0.25">
      <c r="C30" s="285" t="s">
        <v>743</v>
      </c>
      <c r="D30" s="280" t="s">
        <v>723</v>
      </c>
      <c r="E30" s="285" t="s">
        <v>82</v>
      </c>
      <c r="F30" s="291">
        <v>1</v>
      </c>
      <c r="G30" s="287"/>
      <c r="H30" s="288"/>
    </row>
    <row r="31" spans="3:8" s="284" customFormat="1" ht="18" customHeight="1" x14ac:dyDescent="0.25">
      <c r="C31" s="285" t="s">
        <v>744</v>
      </c>
      <c r="D31" s="280" t="s">
        <v>728</v>
      </c>
      <c r="E31" s="285" t="s">
        <v>82</v>
      </c>
      <c r="F31" s="291">
        <v>1</v>
      </c>
      <c r="G31" s="287"/>
      <c r="H31" s="288"/>
    </row>
    <row r="32" spans="3:8" s="284" customFormat="1" ht="18" customHeight="1" x14ac:dyDescent="0.25">
      <c r="C32" s="285"/>
      <c r="D32" s="280"/>
      <c r="E32" s="285"/>
      <c r="F32" s="291"/>
      <c r="G32" s="287"/>
      <c r="H32" s="288"/>
    </row>
    <row r="33" spans="3:8" s="284" customFormat="1" ht="18" customHeight="1" x14ac:dyDescent="0.25">
      <c r="C33" s="289" t="s">
        <v>168</v>
      </c>
      <c r="D33" s="286" t="s">
        <v>215</v>
      </c>
      <c r="E33" s="285"/>
      <c r="F33" s="291"/>
      <c r="G33" s="287"/>
      <c r="H33" s="288"/>
    </row>
    <row r="34" spans="3:8" s="284" customFormat="1" ht="38.25" customHeight="1" x14ac:dyDescent="0.25">
      <c r="C34" s="285"/>
      <c r="D34" s="280" t="s">
        <v>217</v>
      </c>
      <c r="E34" s="285"/>
      <c r="F34" s="291"/>
      <c r="G34" s="287"/>
      <c r="H34" s="288"/>
    </row>
    <row r="35" spans="3:8" s="284" customFormat="1" ht="18" customHeight="1" x14ac:dyDescent="0.25">
      <c r="C35" s="285" t="s">
        <v>169</v>
      </c>
      <c r="D35" s="280" t="s">
        <v>477</v>
      </c>
      <c r="E35" s="285" t="s">
        <v>82</v>
      </c>
      <c r="F35" s="291">
        <v>1</v>
      </c>
      <c r="G35" s="287"/>
      <c r="H35" s="288">
        <f>G35*F35</f>
        <v>0</v>
      </c>
    </row>
    <row r="36" spans="3:8" s="284" customFormat="1" ht="18" customHeight="1" x14ac:dyDescent="0.25">
      <c r="C36" s="289" t="s">
        <v>269</v>
      </c>
      <c r="D36" s="286" t="s">
        <v>260</v>
      </c>
      <c r="E36" s="285"/>
      <c r="F36" s="291"/>
      <c r="G36" s="287"/>
      <c r="H36" s="288"/>
    </row>
    <row r="37" spans="3:8" s="284" customFormat="1" ht="55.5" customHeight="1" x14ac:dyDescent="0.25">
      <c r="C37" s="285"/>
      <c r="D37" s="327" t="s">
        <v>706</v>
      </c>
      <c r="E37" s="285"/>
      <c r="F37" s="291"/>
      <c r="G37" s="287"/>
      <c r="H37" s="288"/>
    </row>
    <row r="38" spans="3:8" s="284" customFormat="1" ht="16.95" customHeight="1" x14ac:dyDescent="0.25">
      <c r="C38" s="285" t="s">
        <v>270</v>
      </c>
      <c r="D38" s="280" t="s">
        <v>713</v>
      </c>
      <c r="E38" s="285" t="s">
        <v>212</v>
      </c>
      <c r="F38" s="291">
        <v>1</v>
      </c>
      <c r="G38" s="287"/>
      <c r="H38" s="288"/>
    </row>
    <row r="39" spans="3:8" s="284" customFormat="1" ht="13.95" customHeight="1" x14ac:dyDescent="0.25">
      <c r="C39" s="285" t="s">
        <v>281</v>
      </c>
      <c r="D39" s="280" t="s">
        <v>714</v>
      </c>
      <c r="E39" s="285" t="s">
        <v>212</v>
      </c>
      <c r="F39" s="291">
        <v>1</v>
      </c>
      <c r="G39" s="287"/>
      <c r="H39" s="288"/>
    </row>
    <row r="40" spans="3:8" s="284" customFormat="1" ht="13.95" customHeight="1" x14ac:dyDescent="0.25">
      <c r="C40" s="285" t="s">
        <v>282</v>
      </c>
      <c r="D40" s="280" t="s">
        <v>712</v>
      </c>
      <c r="E40" s="285" t="s">
        <v>212</v>
      </c>
      <c r="F40" s="291">
        <v>1</v>
      </c>
      <c r="G40" s="287"/>
      <c r="H40" s="288"/>
    </row>
    <row r="41" spans="3:8" s="284" customFormat="1" ht="12.45" customHeight="1" x14ac:dyDescent="0.25">
      <c r="C41" s="285" t="s">
        <v>707</v>
      </c>
      <c r="D41" s="280" t="s">
        <v>711</v>
      </c>
      <c r="E41" s="285" t="s">
        <v>212</v>
      </c>
      <c r="F41" s="291">
        <v>1</v>
      </c>
      <c r="G41" s="287"/>
      <c r="H41" s="288"/>
    </row>
    <row r="42" spans="3:8" s="284" customFormat="1" ht="11.55" customHeight="1" x14ac:dyDescent="0.25">
      <c r="C42" s="285" t="s">
        <v>708</v>
      </c>
      <c r="D42" s="280" t="s">
        <v>710</v>
      </c>
      <c r="E42" s="285" t="s">
        <v>212</v>
      </c>
      <c r="F42" s="291">
        <v>1</v>
      </c>
      <c r="G42" s="287"/>
      <c r="H42" s="288"/>
    </row>
    <row r="43" spans="3:8" s="284" customFormat="1" ht="18" customHeight="1" x14ac:dyDescent="0.25">
      <c r="C43" s="285" t="s">
        <v>709</v>
      </c>
      <c r="D43" s="280" t="s">
        <v>261</v>
      </c>
      <c r="E43" s="285" t="s">
        <v>212</v>
      </c>
      <c r="F43" s="291">
        <v>1</v>
      </c>
      <c r="G43" s="287"/>
      <c r="H43" s="288">
        <f>G43*F43</f>
        <v>0</v>
      </c>
    </row>
    <row r="44" spans="3:8" s="284" customFormat="1" ht="18" customHeight="1" x14ac:dyDescent="0.25">
      <c r="C44" s="285" t="s">
        <v>715</v>
      </c>
      <c r="D44" s="280" t="s">
        <v>155</v>
      </c>
      <c r="E44" s="285" t="s">
        <v>212</v>
      </c>
      <c r="F44" s="291">
        <v>1</v>
      </c>
      <c r="G44" s="287"/>
      <c r="H44" s="288">
        <f>G44*F44</f>
        <v>0</v>
      </c>
    </row>
    <row r="45" spans="3:8" s="284" customFormat="1" ht="18" customHeight="1" x14ac:dyDescent="0.25">
      <c r="C45" s="285" t="s">
        <v>716</v>
      </c>
      <c r="D45" s="280" t="s">
        <v>278</v>
      </c>
      <c r="E45" s="285" t="s">
        <v>212</v>
      </c>
      <c r="F45" s="291">
        <v>1</v>
      </c>
      <c r="G45" s="287"/>
      <c r="H45" s="288">
        <v>0</v>
      </c>
    </row>
    <row r="46" spans="3:8" s="284" customFormat="1" ht="18" customHeight="1" x14ac:dyDescent="0.25">
      <c r="C46" s="285"/>
      <c r="D46" s="280"/>
      <c r="E46" s="285"/>
      <c r="F46" s="291"/>
      <c r="G46" s="287"/>
      <c r="H46" s="288"/>
    </row>
    <row r="47" spans="3:8" s="284" customFormat="1" ht="26.25" customHeight="1" x14ac:dyDescent="0.25">
      <c r="C47" s="289"/>
      <c r="D47" s="281" t="s">
        <v>132</v>
      </c>
      <c r="E47" s="285"/>
      <c r="F47" s="290"/>
      <c r="G47" s="287"/>
      <c r="H47" s="288"/>
    </row>
    <row r="48" spans="3:8" s="284" customFormat="1" ht="12.75" customHeight="1" x14ac:dyDescent="0.25">
      <c r="C48" s="285" t="s">
        <v>274</v>
      </c>
      <c r="D48" s="280" t="s">
        <v>262</v>
      </c>
      <c r="E48" s="285" t="s">
        <v>82</v>
      </c>
      <c r="F48" s="291">
        <v>0</v>
      </c>
      <c r="G48" s="330"/>
      <c r="H48" s="288">
        <f>G48*F48</f>
        <v>0</v>
      </c>
    </row>
    <row r="49" spans="3:8" s="284" customFormat="1" ht="12.75" customHeight="1" x14ac:dyDescent="0.25">
      <c r="C49" s="285"/>
      <c r="D49" s="280"/>
      <c r="E49" s="285"/>
      <c r="F49" s="291">
        <v>1</v>
      </c>
      <c r="G49" s="330"/>
      <c r="H49" s="288"/>
    </row>
    <row r="50" spans="3:8" x14ac:dyDescent="0.25">
      <c r="C50" s="285"/>
      <c r="D50" s="331"/>
      <c r="E50" s="332"/>
      <c r="F50" s="333"/>
      <c r="G50" s="334"/>
      <c r="H50" s="335"/>
    </row>
    <row r="51" spans="3:8" x14ac:dyDescent="0.25">
      <c r="C51" s="285"/>
      <c r="D51" s="331"/>
      <c r="E51" s="332"/>
      <c r="F51" s="333"/>
      <c r="G51" s="334"/>
      <c r="H51" s="335"/>
    </row>
    <row r="52" spans="3:8" ht="20.25" customHeight="1" x14ac:dyDescent="0.25">
      <c r="C52" s="685" t="s">
        <v>143</v>
      </c>
      <c r="D52" s="685"/>
      <c r="E52" s="685"/>
      <c r="F52" s="685"/>
      <c r="G52" s="685"/>
      <c r="H52" s="336">
        <f>SUM(H9:H49)</f>
        <v>0</v>
      </c>
    </row>
  </sheetData>
  <mergeCells count="6">
    <mergeCell ref="C52:G52"/>
    <mergeCell ref="C1:H1"/>
    <mergeCell ref="C2:H2"/>
    <mergeCell ref="C3:H3"/>
    <mergeCell ref="C9:G9"/>
    <mergeCell ref="C4:H4"/>
  </mergeCells>
  <phoneticPr fontId="3" type="noConversion"/>
  <pageMargins left="0.55118110236220474" right="0.15748031496062992" top="0.39370078740157483" bottom="0.39370078740157483" header="0" footer="0.59055118110236227"/>
  <pageSetup paperSize="9" scale="73" orientation="portrait" r:id="rId1"/>
  <headerFooter alignWithMargins="0">
    <oddHeader>&amp;CBill of Quantities C2.2.14</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C1:H45"/>
  <sheetViews>
    <sheetView showGridLines="0" showZeros="0" zoomScale="60" zoomScaleNormal="60" zoomScaleSheetLayoutView="100" workbookViewId="0">
      <selection activeCell="M41" sqref="M41"/>
    </sheetView>
  </sheetViews>
  <sheetFormatPr defaultColWidth="9.21875" defaultRowHeight="13.2" x14ac:dyDescent="0.25"/>
  <cols>
    <col min="1" max="1" width="9.21875" style="1"/>
    <col min="2" max="2" width="1.77734375" style="1" customWidth="1"/>
    <col min="3" max="3" width="10.21875" style="1" customWidth="1"/>
    <col min="4" max="4" width="75.33203125" style="1" customWidth="1"/>
    <col min="5" max="5" width="10" style="1" customWidth="1"/>
    <col min="6" max="6" width="15" style="1" customWidth="1"/>
    <col min="7" max="7" width="15" style="295" customWidth="1"/>
    <col min="8" max="8" width="15" style="323" customWidth="1"/>
    <col min="9" max="16384" width="9.21875" style="1"/>
  </cols>
  <sheetData>
    <row r="1" spans="3:8" ht="15" customHeight="1" x14ac:dyDescent="0.25">
      <c r="C1" s="686"/>
      <c r="D1" s="686"/>
      <c r="E1" s="686"/>
      <c r="F1" s="686"/>
      <c r="G1" s="686"/>
      <c r="H1" s="686"/>
    </row>
    <row r="2" spans="3:8" ht="38.4" customHeight="1" x14ac:dyDescent="0.25">
      <c r="C2" s="687">
        <f>'L-Pipe Works 3'!C2:H2</f>
        <v>0</v>
      </c>
      <c r="D2" s="687"/>
      <c r="E2" s="687"/>
      <c r="F2" s="687"/>
      <c r="G2" s="687"/>
      <c r="H2" s="687"/>
    </row>
    <row r="3" spans="3:8" ht="18" customHeight="1" x14ac:dyDescent="0.25">
      <c r="C3" s="688" t="s">
        <v>5</v>
      </c>
      <c r="D3" s="688"/>
      <c r="E3" s="688"/>
      <c r="F3" s="688"/>
      <c r="G3" s="688"/>
      <c r="H3" s="688"/>
    </row>
    <row r="4" spans="3:8" ht="30.75" customHeight="1" x14ac:dyDescent="0.25">
      <c r="C4" s="689"/>
      <c r="D4" s="689"/>
      <c r="E4" s="689"/>
      <c r="F4" s="689"/>
      <c r="G4" s="689"/>
      <c r="H4" s="689"/>
    </row>
    <row r="5" spans="3:8" ht="18" customHeight="1" x14ac:dyDescent="0.25">
      <c r="C5" s="267" t="s">
        <v>141</v>
      </c>
      <c r="D5" s="293"/>
      <c r="E5" s="293"/>
      <c r="F5" s="293"/>
      <c r="G5" s="294"/>
      <c r="H5" s="321"/>
    </row>
    <row r="6" spans="3:8" ht="18" customHeight="1" x14ac:dyDescent="0.25">
      <c r="C6" s="270" t="s">
        <v>142</v>
      </c>
      <c r="D6" s="302"/>
      <c r="E6" s="302"/>
      <c r="F6" s="302"/>
      <c r="G6" s="303"/>
      <c r="H6" s="322"/>
    </row>
    <row r="7" spans="3:8" ht="4.95" customHeight="1" x14ac:dyDescent="0.25"/>
    <row r="8" spans="3:8" ht="25.2" customHeight="1" x14ac:dyDescent="0.25">
      <c r="C8" s="305" t="s">
        <v>74</v>
      </c>
      <c r="D8" s="306" t="s">
        <v>0</v>
      </c>
      <c r="E8" s="306" t="s">
        <v>1</v>
      </c>
      <c r="F8" s="306" t="s">
        <v>2</v>
      </c>
      <c r="G8" s="307" t="s">
        <v>3</v>
      </c>
      <c r="H8" s="324" t="s">
        <v>4</v>
      </c>
    </row>
    <row r="9" spans="3:8" ht="20.100000000000001" customHeight="1" x14ac:dyDescent="0.25">
      <c r="C9" s="685" t="s">
        <v>146</v>
      </c>
      <c r="D9" s="685"/>
      <c r="E9" s="685"/>
      <c r="F9" s="685"/>
      <c r="G9" s="685"/>
      <c r="H9" s="325">
        <f>'L-Pipe Works 3'!H52</f>
        <v>0</v>
      </c>
    </row>
    <row r="10" spans="3:8" ht="18" customHeight="1" x14ac:dyDescent="0.25">
      <c r="C10" s="278" t="s">
        <v>187</v>
      </c>
      <c r="D10" s="278" t="s">
        <v>165</v>
      </c>
      <c r="E10" s="278"/>
      <c r="F10" s="278"/>
      <c r="G10" s="279"/>
      <c r="H10" s="326"/>
    </row>
    <row r="11" spans="3:8" s="284" customFormat="1" ht="25.2" customHeight="1" x14ac:dyDescent="0.25">
      <c r="C11" s="280"/>
      <c r="D11" s="280" t="s">
        <v>44</v>
      </c>
      <c r="E11" s="280"/>
      <c r="F11" s="280"/>
      <c r="G11" s="282"/>
      <c r="H11" s="288" t="str">
        <f>IF(G11="","",F11*G11)</f>
        <v/>
      </c>
    </row>
    <row r="12" spans="3:8" s="284" customFormat="1" ht="18" customHeight="1" x14ac:dyDescent="0.25">
      <c r="C12" s="280"/>
      <c r="D12" s="281"/>
      <c r="E12" s="280"/>
      <c r="F12" s="280"/>
      <c r="G12" s="282"/>
      <c r="H12" s="288" t="str">
        <f>IF(G12="","",F12*G12)</f>
        <v/>
      </c>
    </row>
    <row r="13" spans="3:8" s="284" customFormat="1" ht="18" customHeight="1" x14ac:dyDescent="0.25">
      <c r="C13" s="289" t="s">
        <v>170</v>
      </c>
      <c r="D13" s="312" t="s">
        <v>86</v>
      </c>
      <c r="E13" s="285"/>
      <c r="F13" s="285"/>
      <c r="G13" s="287"/>
      <c r="H13" s="288"/>
    </row>
    <row r="14" spans="3:8" s="284" customFormat="1" ht="35.1" customHeight="1" x14ac:dyDescent="0.25">
      <c r="C14" s="285" t="s">
        <v>171</v>
      </c>
      <c r="D14" s="1" t="s">
        <v>103</v>
      </c>
      <c r="E14" s="285" t="s">
        <v>82</v>
      </c>
      <c r="F14" s="337">
        <v>1</v>
      </c>
      <c r="G14" s="287"/>
      <c r="H14" s="288">
        <f>G14*F14</f>
        <v>0</v>
      </c>
    </row>
    <row r="15" spans="3:8" s="284" customFormat="1" ht="18" customHeight="1" x14ac:dyDescent="0.25">
      <c r="C15" s="285" t="s">
        <v>210</v>
      </c>
      <c r="D15" s="338" t="s">
        <v>663</v>
      </c>
      <c r="E15" s="339" t="s">
        <v>82</v>
      </c>
      <c r="F15" s="291">
        <v>1</v>
      </c>
      <c r="G15" s="330"/>
      <c r="H15" s="288">
        <f>G15*F15</f>
        <v>0</v>
      </c>
    </row>
    <row r="16" spans="3:8" s="284" customFormat="1" ht="19.5" customHeight="1" x14ac:dyDescent="0.25">
      <c r="C16" s="340"/>
      <c r="D16" s="338"/>
      <c r="E16" s="339"/>
      <c r="F16" s="341"/>
      <c r="G16" s="330"/>
      <c r="H16" s="288"/>
    </row>
    <row r="17" spans="3:8" s="284" customFormat="1" ht="18" customHeight="1" x14ac:dyDescent="0.25">
      <c r="C17" s="289" t="s">
        <v>172</v>
      </c>
      <c r="D17" s="286" t="s">
        <v>85</v>
      </c>
      <c r="E17" s="285"/>
      <c r="F17" s="290"/>
      <c r="G17" s="287"/>
      <c r="H17" s="288"/>
    </row>
    <row r="18" spans="3:8" s="284" customFormat="1" ht="34.5" customHeight="1" x14ac:dyDescent="0.25">
      <c r="C18" s="285" t="s">
        <v>173</v>
      </c>
      <c r="D18" s="342" t="s">
        <v>664</v>
      </c>
      <c r="E18" s="285" t="s">
        <v>82</v>
      </c>
      <c r="F18" s="291">
        <f>'L-Pipe Works 3'!F15+'L-Pipe Works 3'!F35</f>
        <v>1</v>
      </c>
      <c r="G18" s="287"/>
      <c r="H18" s="288">
        <f>G18*F18</f>
        <v>0</v>
      </c>
    </row>
    <row r="19" spans="3:8" s="284" customFormat="1" ht="30.75" customHeight="1" x14ac:dyDescent="0.25">
      <c r="C19" s="285" t="s">
        <v>211</v>
      </c>
      <c r="D19" s="280" t="s">
        <v>87</v>
      </c>
      <c r="E19" s="285" t="s">
        <v>82</v>
      </c>
      <c r="F19" s="291">
        <v>1</v>
      </c>
      <c r="G19" s="287"/>
      <c r="H19" s="288">
        <f>G19*F19</f>
        <v>0</v>
      </c>
    </row>
    <row r="20" spans="3:8" s="284" customFormat="1" ht="30.75" customHeight="1" x14ac:dyDescent="0.25">
      <c r="C20" s="343" t="s">
        <v>174</v>
      </c>
      <c r="D20" s="286" t="s">
        <v>757</v>
      </c>
      <c r="E20" s="285"/>
      <c r="F20" s="291"/>
      <c r="G20" s="287"/>
      <c r="H20" s="288"/>
    </row>
    <row r="21" spans="3:8" s="284" customFormat="1" ht="30.75" customHeight="1" x14ac:dyDescent="0.25">
      <c r="C21" s="285" t="s">
        <v>175</v>
      </c>
      <c r="D21" s="280" t="s">
        <v>746</v>
      </c>
      <c r="E21" s="285" t="s">
        <v>82</v>
      </c>
      <c r="F21" s="291">
        <v>1</v>
      </c>
      <c r="G21" s="287"/>
      <c r="H21" s="288"/>
    </row>
    <row r="22" spans="3:8" s="284" customFormat="1" ht="30.75" customHeight="1" x14ac:dyDescent="0.25">
      <c r="C22" s="285" t="s">
        <v>181</v>
      </c>
      <c r="D22" s="280" t="s">
        <v>717</v>
      </c>
      <c r="E22" s="285" t="s">
        <v>82</v>
      </c>
      <c r="F22" s="291">
        <v>1</v>
      </c>
      <c r="G22" s="287"/>
      <c r="H22" s="288"/>
    </row>
    <row r="23" spans="3:8" s="284" customFormat="1" ht="30.75" customHeight="1" x14ac:dyDescent="0.25">
      <c r="C23" s="285" t="s">
        <v>758</v>
      </c>
      <c r="D23" s="280" t="s">
        <v>724</v>
      </c>
      <c r="E23" s="285" t="s">
        <v>82</v>
      </c>
      <c r="F23" s="291">
        <v>1</v>
      </c>
      <c r="G23" s="287"/>
      <c r="H23" s="288"/>
    </row>
    <row r="24" spans="3:8" s="284" customFormat="1" ht="30.75" customHeight="1" x14ac:dyDescent="0.25">
      <c r="C24" s="285" t="s">
        <v>759</v>
      </c>
      <c r="D24" s="280" t="s">
        <v>747</v>
      </c>
      <c r="E24" s="285" t="s">
        <v>82</v>
      </c>
      <c r="F24" s="291">
        <v>1</v>
      </c>
      <c r="G24" s="287"/>
      <c r="H24" s="288"/>
    </row>
    <row r="25" spans="3:8" s="284" customFormat="1" ht="30.75" customHeight="1" x14ac:dyDescent="0.25">
      <c r="C25" s="285" t="s">
        <v>760</v>
      </c>
      <c r="D25" s="280" t="s">
        <v>748</v>
      </c>
      <c r="E25" s="285" t="s">
        <v>82</v>
      </c>
      <c r="F25" s="291">
        <v>1</v>
      </c>
      <c r="G25" s="287"/>
      <c r="H25" s="288"/>
    </row>
    <row r="26" spans="3:8" s="284" customFormat="1" ht="30.75" customHeight="1" x14ac:dyDescent="0.25">
      <c r="C26" s="285" t="s">
        <v>761</v>
      </c>
      <c r="D26" s="280" t="s">
        <v>726</v>
      </c>
      <c r="E26" s="285" t="s">
        <v>82</v>
      </c>
      <c r="F26" s="291">
        <v>1</v>
      </c>
      <c r="G26" s="287"/>
      <c r="H26" s="288"/>
    </row>
    <row r="27" spans="3:8" s="284" customFormat="1" ht="30.75" customHeight="1" x14ac:dyDescent="0.25">
      <c r="C27" s="285" t="s">
        <v>762</v>
      </c>
      <c r="D27" s="280" t="s">
        <v>749</v>
      </c>
      <c r="E27" s="285" t="s">
        <v>82</v>
      </c>
      <c r="F27" s="291">
        <v>1</v>
      </c>
      <c r="G27" s="287"/>
      <c r="H27" s="288"/>
    </row>
    <row r="28" spans="3:8" s="284" customFormat="1" ht="30.75" customHeight="1" x14ac:dyDescent="0.25">
      <c r="C28" s="285" t="s">
        <v>763</v>
      </c>
      <c r="D28" s="280" t="s">
        <v>727</v>
      </c>
      <c r="E28" s="285" t="s">
        <v>82</v>
      </c>
      <c r="F28" s="291">
        <v>1</v>
      </c>
      <c r="G28" s="287"/>
      <c r="H28" s="288"/>
    </row>
    <row r="29" spans="3:8" s="284" customFormat="1" ht="30.75" customHeight="1" x14ac:dyDescent="0.25">
      <c r="C29" s="285" t="s">
        <v>764</v>
      </c>
      <c r="D29" s="280" t="s">
        <v>750</v>
      </c>
      <c r="E29" s="285" t="s">
        <v>82</v>
      </c>
      <c r="F29" s="291">
        <v>1</v>
      </c>
      <c r="G29" s="287"/>
      <c r="H29" s="288"/>
    </row>
    <row r="30" spans="3:8" s="284" customFormat="1" ht="30.75" customHeight="1" x14ac:dyDescent="0.25">
      <c r="C30" s="285" t="s">
        <v>765</v>
      </c>
      <c r="D30" s="280" t="s">
        <v>751</v>
      </c>
      <c r="E30" s="285" t="s">
        <v>82</v>
      </c>
      <c r="F30" s="291">
        <v>1</v>
      </c>
      <c r="G30" s="287"/>
      <c r="H30" s="288"/>
    </row>
    <row r="31" spans="3:8" s="284" customFormat="1" ht="30.75" customHeight="1" x14ac:dyDescent="0.25">
      <c r="C31" s="285" t="s">
        <v>766</v>
      </c>
      <c r="D31" s="280" t="s">
        <v>752</v>
      </c>
      <c r="E31" s="285" t="s">
        <v>82</v>
      </c>
      <c r="F31" s="291">
        <v>1</v>
      </c>
      <c r="G31" s="287"/>
      <c r="H31" s="288"/>
    </row>
    <row r="32" spans="3:8" s="284" customFormat="1" ht="30.75" customHeight="1" x14ac:dyDescent="0.25">
      <c r="C32" s="285" t="s">
        <v>767</v>
      </c>
      <c r="D32" s="280" t="s">
        <v>753</v>
      </c>
      <c r="E32" s="285" t="s">
        <v>82</v>
      </c>
      <c r="F32" s="291">
        <v>1</v>
      </c>
      <c r="G32" s="287"/>
      <c r="H32" s="288"/>
    </row>
    <row r="33" spans="3:8" s="284" customFormat="1" ht="30.75" customHeight="1" x14ac:dyDescent="0.25">
      <c r="C33" s="285" t="s">
        <v>768</v>
      </c>
      <c r="D33" s="280" t="s">
        <v>754</v>
      </c>
      <c r="E33" s="285" t="s">
        <v>82</v>
      </c>
      <c r="F33" s="291">
        <v>1</v>
      </c>
      <c r="G33" s="287"/>
      <c r="H33" s="288"/>
    </row>
    <row r="34" spans="3:8" s="284" customFormat="1" ht="30.75" customHeight="1" x14ac:dyDescent="0.25">
      <c r="C34" s="285" t="s">
        <v>769</v>
      </c>
      <c r="D34" s="280" t="s">
        <v>755</v>
      </c>
      <c r="E34" s="285" t="s">
        <v>82</v>
      </c>
      <c r="F34" s="291">
        <v>0</v>
      </c>
      <c r="G34" s="287"/>
      <c r="H34" s="288"/>
    </row>
    <row r="35" spans="3:8" s="284" customFormat="1" ht="30.75" customHeight="1" x14ac:dyDescent="0.25">
      <c r="C35" s="285" t="s">
        <v>770</v>
      </c>
      <c r="D35" s="280" t="s">
        <v>756</v>
      </c>
      <c r="E35" s="285" t="s">
        <v>82</v>
      </c>
      <c r="F35" s="291">
        <v>1</v>
      </c>
      <c r="G35" s="287"/>
      <c r="H35" s="288"/>
    </row>
    <row r="36" spans="3:8" s="284" customFormat="1" ht="30.75" customHeight="1" x14ac:dyDescent="0.25">
      <c r="C36" s="340"/>
      <c r="D36" s="280"/>
      <c r="E36" s="285"/>
      <c r="F36" s="291"/>
      <c r="G36" s="287"/>
      <c r="H36" s="288"/>
    </row>
    <row r="37" spans="3:8" s="284" customFormat="1" ht="12.75" customHeight="1" x14ac:dyDescent="0.25">
      <c r="C37" s="344"/>
      <c r="D37" s="332"/>
      <c r="E37" s="332"/>
      <c r="F37" s="333"/>
      <c r="G37" s="334"/>
      <c r="H37" s="288"/>
    </row>
    <row r="38" spans="3:8" s="284" customFormat="1" ht="18.75" customHeight="1" x14ac:dyDescent="0.25">
      <c r="C38" s="289" t="s">
        <v>771</v>
      </c>
      <c r="D38" s="312" t="s">
        <v>745</v>
      </c>
      <c r="E38" s="285"/>
      <c r="F38" s="290"/>
      <c r="G38" s="287"/>
      <c r="H38" s="288"/>
    </row>
    <row r="39" spans="3:8" s="284" customFormat="1" ht="30.75" customHeight="1" x14ac:dyDescent="0.25">
      <c r="C39" s="285" t="s">
        <v>772</v>
      </c>
      <c r="D39" s="280" t="s">
        <v>127</v>
      </c>
      <c r="E39" s="340" t="s">
        <v>212</v>
      </c>
      <c r="F39" s="291">
        <f>'L-Pipe Works 3'!F44</f>
        <v>1</v>
      </c>
      <c r="G39" s="287"/>
      <c r="H39" s="288">
        <f>G39*F39</f>
        <v>0</v>
      </c>
    </row>
    <row r="40" spans="3:8" s="284" customFormat="1" ht="29.25" customHeight="1" x14ac:dyDescent="0.25">
      <c r="C40" s="285" t="s">
        <v>773</v>
      </c>
      <c r="D40" s="280" t="s">
        <v>126</v>
      </c>
      <c r="E40" s="340" t="s">
        <v>212</v>
      </c>
      <c r="F40" s="291">
        <v>1</v>
      </c>
      <c r="G40" s="287"/>
      <c r="H40" s="288">
        <f>G40*F40</f>
        <v>0</v>
      </c>
    </row>
    <row r="41" spans="3:8" s="284" customFormat="1" ht="18.75" customHeight="1" x14ac:dyDescent="0.25">
      <c r="C41" s="345"/>
      <c r="D41" s="346"/>
      <c r="E41" s="332"/>
      <c r="F41" s="333"/>
      <c r="G41" s="334"/>
      <c r="H41" s="288"/>
    </row>
    <row r="42" spans="3:8" s="284" customFormat="1" ht="25.5" customHeight="1" x14ac:dyDescent="0.25">
      <c r="C42" s="285"/>
      <c r="D42" s="280"/>
      <c r="E42" s="340"/>
      <c r="F42" s="291"/>
      <c r="G42" s="287"/>
      <c r="H42" s="288"/>
    </row>
    <row r="43" spans="3:8" ht="15" customHeight="1" x14ac:dyDescent="0.25">
      <c r="C43" s="285"/>
      <c r="D43" s="286"/>
      <c r="E43" s="285"/>
      <c r="F43" s="290"/>
      <c r="G43" s="287"/>
      <c r="H43" s="288"/>
    </row>
    <row r="44" spans="3:8" ht="18" customHeight="1" x14ac:dyDescent="0.25">
      <c r="C44" s="285"/>
      <c r="D44" s="342"/>
      <c r="E44" s="285"/>
      <c r="F44" s="290"/>
      <c r="G44" s="287"/>
      <c r="H44" s="288"/>
    </row>
    <row r="45" spans="3:8" ht="28.5" customHeight="1" x14ac:dyDescent="0.25">
      <c r="C45" s="685" t="s">
        <v>144</v>
      </c>
      <c r="D45" s="685"/>
      <c r="E45" s="685"/>
      <c r="F45" s="685"/>
      <c r="G45" s="685"/>
      <c r="H45" s="336"/>
    </row>
  </sheetData>
  <mergeCells count="6">
    <mergeCell ref="C45:G45"/>
    <mergeCell ref="C1:H1"/>
    <mergeCell ref="C2:H2"/>
    <mergeCell ref="C3:H3"/>
    <mergeCell ref="C9:G9"/>
    <mergeCell ref="C4:H4"/>
  </mergeCells>
  <phoneticPr fontId="3" type="noConversion"/>
  <pageMargins left="0.55118110236220474" right="0.15748031496062992" top="0.39370078740157483" bottom="0.39370078740157483" header="0" footer="0.59055118110236227"/>
  <pageSetup paperSize="9" scale="63" orientation="portrait" r:id="rId1"/>
  <headerFooter alignWithMargins="0">
    <oddHeader>&amp;CBill of Quantities C2.2.15</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I82"/>
  <sheetViews>
    <sheetView showGridLines="0" showZeros="0" view="pageBreakPreview" zoomScale="70" zoomScaleNormal="100" zoomScaleSheetLayoutView="70" workbookViewId="0">
      <selection activeCell="J8" sqref="J8"/>
    </sheetView>
  </sheetViews>
  <sheetFormatPr defaultColWidth="9.21875" defaultRowHeight="13.2" x14ac:dyDescent="0.25"/>
  <cols>
    <col min="1" max="1" width="9.21875" style="1"/>
    <col min="2" max="2" width="1.77734375" style="1" customWidth="1"/>
    <col min="3" max="3" width="12.6640625" style="1" customWidth="1"/>
    <col min="4" max="4" width="72.77734375" style="1" customWidth="1"/>
    <col min="5" max="5" width="8" style="1" customWidth="1"/>
    <col min="6" max="6" width="15" style="1" customWidth="1"/>
    <col min="7" max="7" width="15" style="295" customWidth="1"/>
    <col min="8" max="8" width="34.21875" style="296" customWidth="1"/>
    <col min="9" max="9" width="8.77734375" style="347" customWidth="1"/>
    <col min="10" max="16384" width="9.21875" style="1"/>
  </cols>
  <sheetData>
    <row r="1" spans="2:8" ht="9.75" customHeight="1" x14ac:dyDescent="0.25">
      <c r="C1" s="686"/>
      <c r="D1" s="686"/>
      <c r="E1" s="686"/>
      <c r="F1" s="686"/>
      <c r="G1" s="686"/>
      <c r="H1" s="686"/>
    </row>
    <row r="2" spans="2:8" ht="39" customHeight="1" x14ac:dyDescent="0.25">
      <c r="C2" s="687" t="str">
        <f>'DB-Earthworks(Pipe Trenches)(2)'!C2:H2</f>
        <v>WATER AND SANITATION INFRASTRUCTURE BOQ THE APPOINTMENT PANEL OF CONTRACTORS (30) FOR CONSTRUCTION OF WATER AND WASTEWATER INFRASTRUCTURE IN POLOKWANE ON AS AN WHEN REQUIRED FOR A PERIOD OF THREE YEARS</v>
      </c>
      <c r="D2" s="687"/>
      <c r="E2" s="687"/>
      <c r="F2" s="687"/>
      <c r="G2" s="687"/>
      <c r="H2" s="687"/>
    </row>
    <row r="3" spans="2:8" ht="18" customHeight="1" x14ac:dyDescent="0.25">
      <c r="C3" s="688" t="s">
        <v>5</v>
      </c>
      <c r="D3" s="688"/>
      <c r="E3" s="688"/>
      <c r="F3" s="688"/>
      <c r="G3" s="688"/>
      <c r="H3" s="688"/>
    </row>
    <row r="4" spans="2:8" ht="24.75" customHeight="1" x14ac:dyDescent="0.25">
      <c r="C4" s="689"/>
      <c r="D4" s="689"/>
      <c r="E4" s="689"/>
      <c r="F4" s="689"/>
      <c r="G4" s="689"/>
      <c r="H4" s="689"/>
    </row>
    <row r="5" spans="2:8" ht="18" customHeight="1" x14ac:dyDescent="0.25">
      <c r="C5" s="267" t="s">
        <v>141</v>
      </c>
      <c r="D5" s="293"/>
      <c r="E5" s="293"/>
      <c r="F5" s="293"/>
      <c r="G5" s="294"/>
      <c r="H5" s="301"/>
    </row>
    <row r="6" spans="2:8" ht="18" customHeight="1" x14ac:dyDescent="0.25">
      <c r="C6" s="270" t="s">
        <v>142</v>
      </c>
      <c r="D6" s="302"/>
      <c r="E6" s="302"/>
      <c r="F6" s="302"/>
      <c r="G6" s="303"/>
      <c r="H6" s="304"/>
    </row>
    <row r="7" spans="2:8" ht="4.95" customHeight="1" x14ac:dyDescent="0.25"/>
    <row r="8" spans="2:8" ht="25.2" customHeight="1" x14ac:dyDescent="0.25">
      <c r="C8" s="305" t="s">
        <v>74</v>
      </c>
      <c r="D8" s="306" t="s">
        <v>0</v>
      </c>
      <c r="E8" s="306" t="s">
        <v>1</v>
      </c>
      <c r="F8" s="306" t="s">
        <v>2</v>
      </c>
      <c r="G8" s="307" t="s">
        <v>3</v>
      </c>
      <c r="H8" s="308" t="s">
        <v>4</v>
      </c>
    </row>
    <row r="9" spans="2:8" ht="18" customHeight="1" x14ac:dyDescent="0.25">
      <c r="C9" s="278" t="s">
        <v>160</v>
      </c>
      <c r="D9" s="278" t="s">
        <v>513</v>
      </c>
      <c r="E9" s="278"/>
      <c r="F9" s="278"/>
      <c r="G9" s="279"/>
      <c r="H9" s="309"/>
    </row>
    <row r="10" spans="2:8" s="284" customFormat="1" ht="25.2" customHeight="1" x14ac:dyDescent="0.25">
      <c r="C10" s="280"/>
      <c r="D10" s="281" t="s">
        <v>512</v>
      </c>
      <c r="E10" s="280"/>
      <c r="F10" s="280"/>
      <c r="G10" s="282"/>
      <c r="H10" s="310"/>
    </row>
    <row r="11" spans="2:8" ht="9.75" customHeight="1" x14ac:dyDescent="0.25">
      <c r="C11" s="285"/>
      <c r="D11" s="280"/>
      <c r="E11" s="285"/>
      <c r="F11" s="291"/>
      <c r="G11" s="330"/>
      <c r="H11" s="311"/>
    </row>
    <row r="12" spans="2:8" ht="40.5" customHeight="1" x14ac:dyDescent="0.25">
      <c r="C12" s="289">
        <v>1.1000000000000001</v>
      </c>
      <c r="D12" s="286" t="s">
        <v>514</v>
      </c>
      <c r="E12" s="285"/>
      <c r="F12" s="285"/>
      <c r="G12" s="287"/>
      <c r="H12" s="311"/>
    </row>
    <row r="13" spans="2:8" ht="25.2" customHeight="1" x14ac:dyDescent="0.25">
      <c r="C13" s="289"/>
      <c r="D13" s="281" t="s">
        <v>46</v>
      </c>
      <c r="E13" s="285"/>
      <c r="F13" s="285"/>
      <c r="G13" s="287"/>
      <c r="H13" s="311"/>
    </row>
    <row r="14" spans="2:8" ht="18" customHeight="1" x14ac:dyDescent="0.25">
      <c r="C14" s="285"/>
      <c r="D14" s="280"/>
      <c r="E14" s="285"/>
      <c r="F14" s="291"/>
      <c r="G14" s="330"/>
      <c r="H14" s="348"/>
    </row>
    <row r="15" spans="2:8" ht="18" customHeight="1" x14ac:dyDescent="0.25">
      <c r="C15" s="285" t="s">
        <v>16</v>
      </c>
      <c r="D15" s="280" t="s">
        <v>515</v>
      </c>
      <c r="E15" s="285" t="s">
        <v>38</v>
      </c>
      <c r="F15" s="291">
        <v>6</v>
      </c>
      <c r="G15" s="287"/>
      <c r="H15" s="348"/>
    </row>
    <row r="16" spans="2:8" s="347" customFormat="1" ht="18" customHeight="1" x14ac:dyDescent="0.25">
      <c r="B16" s="1"/>
      <c r="C16" s="285" t="s">
        <v>78</v>
      </c>
      <c r="D16" s="280" t="s">
        <v>516</v>
      </c>
      <c r="E16" s="285"/>
      <c r="F16" s="291">
        <v>6</v>
      </c>
      <c r="G16" s="287"/>
      <c r="H16" s="311">
        <f>G16*F16</f>
        <v>0</v>
      </c>
    </row>
    <row r="17" spans="2:8" s="347" customFormat="1" ht="18" customHeight="1" x14ac:dyDescent="0.25">
      <c r="B17" s="1"/>
      <c r="C17" s="285"/>
      <c r="D17" s="280" t="s">
        <v>518</v>
      </c>
      <c r="E17" s="285"/>
      <c r="F17" s="291"/>
      <c r="G17" s="287"/>
      <c r="H17" s="311"/>
    </row>
    <row r="18" spans="2:8" s="347" customFormat="1" ht="18" customHeight="1" x14ac:dyDescent="0.25">
      <c r="B18" s="1"/>
      <c r="C18" s="285"/>
      <c r="D18" s="280"/>
      <c r="E18" s="285"/>
      <c r="F18" s="291"/>
      <c r="G18" s="287"/>
      <c r="H18" s="311"/>
    </row>
    <row r="19" spans="2:8" s="347" customFormat="1" ht="25.5" customHeight="1" x14ac:dyDescent="0.25">
      <c r="B19" s="1"/>
      <c r="C19" s="285" t="s">
        <v>79</v>
      </c>
      <c r="D19" s="280" t="s">
        <v>517</v>
      </c>
      <c r="E19" s="285" t="s">
        <v>82</v>
      </c>
      <c r="F19" s="291">
        <v>1</v>
      </c>
      <c r="G19" s="287"/>
      <c r="H19" s="348">
        <f>G19*F19</f>
        <v>0</v>
      </c>
    </row>
    <row r="20" spans="2:8" s="347" customFormat="1" ht="27" customHeight="1" x14ac:dyDescent="0.25">
      <c r="B20" s="1"/>
      <c r="C20" s="285" t="s">
        <v>81</v>
      </c>
      <c r="D20" s="280" t="s">
        <v>519</v>
      </c>
      <c r="E20" s="285" t="s">
        <v>82</v>
      </c>
      <c r="F20" s="291">
        <v>1</v>
      </c>
      <c r="G20" s="287"/>
      <c r="H20" s="311">
        <f>G20*F20</f>
        <v>0</v>
      </c>
    </row>
    <row r="21" spans="2:8" s="347" customFormat="1" ht="28.5" customHeight="1" x14ac:dyDescent="0.25">
      <c r="B21" s="1"/>
      <c r="C21" s="285"/>
      <c r="D21" s="280" t="s">
        <v>520</v>
      </c>
      <c r="E21" s="285" t="s">
        <v>82</v>
      </c>
      <c r="F21" s="291">
        <v>1</v>
      </c>
      <c r="G21" s="287"/>
      <c r="H21" s="311"/>
    </row>
    <row r="22" spans="2:8" s="347" customFormat="1" ht="18" customHeight="1" x14ac:dyDescent="0.25">
      <c r="B22" s="1"/>
      <c r="C22" s="285"/>
      <c r="D22" s="280" t="s">
        <v>521</v>
      </c>
      <c r="E22" s="285" t="s">
        <v>777</v>
      </c>
      <c r="F22" s="291">
        <v>1</v>
      </c>
      <c r="G22" s="287"/>
      <c r="H22" s="311"/>
    </row>
    <row r="23" spans="2:8" s="347" customFormat="1" ht="18" customHeight="1" x14ac:dyDescent="0.25">
      <c r="B23" s="1"/>
      <c r="C23" s="285"/>
      <c r="D23" s="280" t="s">
        <v>522</v>
      </c>
      <c r="E23" s="285" t="s">
        <v>82</v>
      </c>
      <c r="F23" s="291">
        <v>1</v>
      </c>
      <c r="G23" s="287"/>
      <c r="H23" s="311"/>
    </row>
    <row r="24" spans="2:8" s="347" customFormat="1" ht="18" customHeight="1" x14ac:dyDescent="0.25">
      <c r="B24" s="1"/>
      <c r="C24" s="285"/>
      <c r="D24" s="280"/>
      <c r="E24" s="285"/>
      <c r="F24" s="291"/>
      <c r="G24" s="287"/>
      <c r="H24" s="311"/>
    </row>
    <row r="25" spans="2:8" s="347" customFormat="1" ht="34.5" customHeight="1" x14ac:dyDescent="0.25">
      <c r="B25" s="1"/>
      <c r="C25" s="289">
        <v>1.2</v>
      </c>
      <c r="D25" s="286" t="s">
        <v>680</v>
      </c>
      <c r="E25" s="285"/>
      <c r="F25" s="291"/>
      <c r="G25" s="287"/>
      <c r="H25" s="311"/>
    </row>
    <row r="26" spans="2:8" s="347" customFormat="1" ht="18" customHeight="1" x14ac:dyDescent="0.25">
      <c r="B26" s="1"/>
      <c r="C26" s="285"/>
      <c r="D26" s="280"/>
      <c r="E26" s="285"/>
      <c r="F26" s="291"/>
      <c r="G26" s="287"/>
      <c r="H26" s="311"/>
    </row>
    <row r="27" spans="2:8" s="347" customFormat="1" ht="18" customHeight="1" x14ac:dyDescent="0.25">
      <c r="B27" s="1"/>
      <c r="C27" s="285" t="s">
        <v>681</v>
      </c>
      <c r="D27" s="280" t="s">
        <v>684</v>
      </c>
      <c r="E27" s="285" t="s">
        <v>38</v>
      </c>
      <c r="F27" s="291">
        <v>6</v>
      </c>
      <c r="G27" s="287"/>
      <c r="H27" s="311"/>
    </row>
    <row r="28" spans="2:8" s="347" customFormat="1" ht="19.95" customHeight="1" x14ac:dyDescent="0.25">
      <c r="B28" s="1"/>
      <c r="C28" s="285" t="s">
        <v>682</v>
      </c>
      <c r="D28" s="280" t="s">
        <v>685</v>
      </c>
      <c r="E28" s="285" t="s">
        <v>38</v>
      </c>
      <c r="F28" s="291">
        <v>6</v>
      </c>
      <c r="G28" s="287"/>
      <c r="H28" s="311"/>
    </row>
    <row r="29" spans="2:8" s="347" customFormat="1" ht="19.95" customHeight="1" x14ac:dyDescent="0.25">
      <c r="B29" s="1"/>
      <c r="C29" s="285" t="s">
        <v>683</v>
      </c>
      <c r="D29" s="280" t="s">
        <v>686</v>
      </c>
      <c r="E29" s="285" t="s">
        <v>38</v>
      </c>
      <c r="F29" s="291">
        <v>6</v>
      </c>
      <c r="G29" s="287"/>
      <c r="H29" s="311"/>
    </row>
    <row r="30" spans="2:8" s="347" customFormat="1" ht="19.95" customHeight="1" x14ac:dyDescent="0.25">
      <c r="B30" s="1"/>
      <c r="C30" s="285"/>
      <c r="D30" s="280"/>
      <c r="E30" s="285"/>
      <c r="F30" s="291"/>
      <c r="G30" s="287"/>
      <c r="H30" s="311"/>
    </row>
    <row r="31" spans="2:8" s="347" customFormat="1" ht="19.95" customHeight="1" x14ac:dyDescent="0.25">
      <c r="B31" s="1"/>
      <c r="C31" s="285"/>
      <c r="D31" s="280"/>
      <c r="E31" s="285"/>
      <c r="F31" s="291"/>
      <c r="G31" s="287"/>
      <c r="H31" s="311"/>
    </row>
    <row r="32" spans="2:8" s="347" customFormat="1" ht="18" customHeight="1" x14ac:dyDescent="0.25">
      <c r="B32" s="1"/>
      <c r="C32" s="285"/>
      <c r="D32" s="280"/>
      <c r="E32" s="285"/>
      <c r="F32" s="291"/>
      <c r="G32" s="287"/>
      <c r="H32" s="311"/>
    </row>
    <row r="33" spans="2:8" s="347" customFormat="1" ht="18" customHeight="1" x14ac:dyDescent="0.25">
      <c r="B33" s="1"/>
      <c r="C33" s="285"/>
      <c r="D33" s="280"/>
      <c r="E33" s="285"/>
      <c r="F33" s="291"/>
      <c r="G33" s="287"/>
      <c r="H33" s="311"/>
    </row>
    <row r="34" spans="2:8" s="347" customFormat="1" ht="18" customHeight="1" x14ac:dyDescent="0.25">
      <c r="B34" s="1"/>
      <c r="C34" s="285"/>
      <c r="D34" s="280"/>
      <c r="E34" s="285"/>
      <c r="F34" s="291"/>
      <c r="G34" s="287"/>
      <c r="H34" s="311"/>
    </row>
    <row r="35" spans="2:8" s="347" customFormat="1" ht="15" customHeight="1" x14ac:dyDescent="0.25">
      <c r="B35" s="1"/>
      <c r="C35" s="285"/>
      <c r="D35" s="280"/>
      <c r="E35" s="285"/>
      <c r="F35" s="291"/>
      <c r="G35" s="287"/>
      <c r="H35" s="311"/>
    </row>
    <row r="36" spans="2:8" s="347" customFormat="1" ht="18" customHeight="1" x14ac:dyDescent="0.25">
      <c r="B36" s="1"/>
      <c r="C36" s="289">
        <v>1.2</v>
      </c>
      <c r="D36" s="286" t="s">
        <v>523</v>
      </c>
      <c r="E36" s="285"/>
      <c r="F36" s="291"/>
      <c r="G36" s="287"/>
      <c r="H36" s="348"/>
    </row>
    <row r="37" spans="2:8" s="347" customFormat="1" ht="10.5" customHeight="1" x14ac:dyDescent="0.25">
      <c r="B37" s="1"/>
      <c r="C37" s="285"/>
      <c r="D37" s="281"/>
      <c r="E37" s="285"/>
      <c r="F37" s="291"/>
      <c r="G37" s="287"/>
      <c r="H37" s="348"/>
    </row>
    <row r="38" spans="2:8" s="347" customFormat="1" ht="18" customHeight="1" x14ac:dyDescent="0.25">
      <c r="B38" s="1"/>
      <c r="C38" s="289" t="s">
        <v>8</v>
      </c>
      <c r="D38" s="286" t="s">
        <v>524</v>
      </c>
      <c r="E38" s="285"/>
      <c r="F38" s="291"/>
      <c r="G38" s="330"/>
      <c r="H38" s="348"/>
    </row>
    <row r="39" spans="2:8" s="347" customFormat="1" ht="46.95" customHeight="1" x14ac:dyDescent="0.25">
      <c r="B39" s="1"/>
      <c r="C39" s="285"/>
      <c r="D39" s="286" t="s">
        <v>687</v>
      </c>
      <c r="E39" s="285"/>
      <c r="F39" s="291"/>
      <c r="G39" s="330"/>
      <c r="H39" s="348"/>
    </row>
    <row r="40" spans="2:8" s="347" customFormat="1" ht="18" customHeight="1" x14ac:dyDescent="0.25">
      <c r="B40" s="1"/>
      <c r="C40" s="289"/>
      <c r="D40" s="286"/>
      <c r="E40" s="285"/>
      <c r="F40" s="291"/>
      <c r="G40" s="330"/>
      <c r="H40" s="348"/>
    </row>
    <row r="41" spans="2:8" s="347" customFormat="1" ht="18" customHeight="1" x14ac:dyDescent="0.25">
      <c r="B41" s="1"/>
      <c r="C41" s="285" t="s">
        <v>207</v>
      </c>
      <c r="D41" s="280" t="s">
        <v>688</v>
      </c>
      <c r="E41" s="285" t="s">
        <v>212</v>
      </c>
      <c r="F41" s="291">
        <v>1</v>
      </c>
      <c r="G41" s="330"/>
      <c r="H41" s="348"/>
    </row>
    <row r="42" spans="2:8" s="347" customFormat="1" ht="18" customHeight="1" x14ac:dyDescent="0.25">
      <c r="B42" s="1"/>
      <c r="C42" s="285" t="s">
        <v>161</v>
      </c>
      <c r="D42" s="280" t="s">
        <v>689</v>
      </c>
      <c r="E42" s="285" t="s">
        <v>212</v>
      </c>
      <c r="F42" s="291">
        <v>1</v>
      </c>
      <c r="G42" s="330"/>
      <c r="H42" s="348"/>
    </row>
    <row r="43" spans="2:8" s="347" customFormat="1" ht="18" customHeight="1" x14ac:dyDescent="0.25">
      <c r="B43" s="1"/>
      <c r="C43" s="285" t="s">
        <v>162</v>
      </c>
      <c r="D43" s="280" t="s">
        <v>690</v>
      </c>
      <c r="E43" s="285" t="s">
        <v>212</v>
      </c>
      <c r="F43" s="291">
        <v>1</v>
      </c>
      <c r="G43" s="330"/>
      <c r="H43" s="348"/>
    </row>
    <row r="44" spans="2:8" s="347" customFormat="1" ht="18" customHeight="1" x14ac:dyDescent="0.25">
      <c r="B44" s="1"/>
      <c r="C44" s="285"/>
      <c r="D44" s="286"/>
      <c r="E44" s="285"/>
      <c r="F44" s="291"/>
      <c r="G44" s="330"/>
      <c r="H44" s="348"/>
    </row>
    <row r="45" spans="2:8" s="347" customFormat="1" ht="18" customHeight="1" x14ac:dyDescent="0.25">
      <c r="B45" s="1"/>
      <c r="C45" s="285" t="s">
        <v>178</v>
      </c>
      <c r="D45" s="280" t="s">
        <v>525</v>
      </c>
      <c r="E45" s="285" t="s">
        <v>777</v>
      </c>
      <c r="F45" s="291">
        <v>1</v>
      </c>
      <c r="G45" s="287"/>
      <c r="H45" s="348">
        <f>G45*F45</f>
        <v>0</v>
      </c>
    </row>
    <row r="46" spans="2:8" s="347" customFormat="1" ht="18" customHeight="1" x14ac:dyDescent="0.25">
      <c r="B46" s="1"/>
      <c r="C46" s="285"/>
      <c r="D46" s="280" t="s">
        <v>526</v>
      </c>
      <c r="E46" s="285"/>
      <c r="F46" s="291"/>
      <c r="G46" s="287"/>
      <c r="H46" s="311">
        <f>G46*F46</f>
        <v>0</v>
      </c>
    </row>
    <row r="47" spans="2:8" s="347" customFormat="1" ht="27.45" customHeight="1" x14ac:dyDescent="0.25">
      <c r="B47" s="1"/>
      <c r="C47" s="285" t="s">
        <v>691</v>
      </c>
      <c r="D47" s="280" t="s">
        <v>527</v>
      </c>
      <c r="E47" s="285" t="s">
        <v>82</v>
      </c>
      <c r="F47" s="291">
        <v>1</v>
      </c>
      <c r="G47" s="287"/>
      <c r="H47" s="348">
        <f>G47*F47</f>
        <v>0</v>
      </c>
    </row>
    <row r="48" spans="2:8" s="347" customFormat="1" ht="18" customHeight="1" x14ac:dyDescent="0.25">
      <c r="B48" s="1"/>
      <c r="C48" s="285" t="s">
        <v>692</v>
      </c>
      <c r="D48" s="280" t="s">
        <v>153</v>
      </c>
      <c r="E48" s="285" t="s">
        <v>82</v>
      </c>
      <c r="F48" s="291">
        <v>1</v>
      </c>
      <c r="G48" s="287"/>
      <c r="H48" s="348">
        <f>G48*F48</f>
        <v>0</v>
      </c>
    </row>
    <row r="49" spans="2:8" s="347" customFormat="1" ht="18" customHeight="1" x14ac:dyDescent="0.25">
      <c r="B49" s="1"/>
      <c r="C49" s="285" t="s">
        <v>693</v>
      </c>
      <c r="D49" s="280" t="s">
        <v>528</v>
      </c>
      <c r="E49" s="285" t="s">
        <v>82</v>
      </c>
      <c r="F49" s="291">
        <v>1</v>
      </c>
      <c r="G49" s="287"/>
      <c r="H49" s="348">
        <f>G49*F49</f>
        <v>0</v>
      </c>
    </row>
    <row r="50" spans="2:8" s="347" customFormat="1" ht="18" customHeight="1" x14ac:dyDescent="0.25">
      <c r="B50" s="1"/>
      <c r="C50" s="285"/>
      <c r="D50" s="280"/>
      <c r="E50" s="285"/>
      <c r="F50" s="291"/>
      <c r="G50" s="287"/>
      <c r="H50" s="348"/>
    </row>
    <row r="51" spans="2:8" s="347" customFormat="1" ht="18" customHeight="1" x14ac:dyDescent="0.25">
      <c r="B51" s="1"/>
      <c r="C51" s="285">
        <v>1.3</v>
      </c>
      <c r="D51" s="286" t="s">
        <v>529</v>
      </c>
      <c r="E51" s="285"/>
      <c r="F51" s="291"/>
      <c r="G51" s="287"/>
      <c r="H51" s="348"/>
    </row>
    <row r="52" spans="2:8" s="347" customFormat="1" ht="18" customHeight="1" x14ac:dyDescent="0.25">
      <c r="B52" s="1"/>
      <c r="C52" s="285" t="s">
        <v>11</v>
      </c>
      <c r="D52" s="280" t="s">
        <v>530</v>
      </c>
      <c r="E52" s="285" t="s">
        <v>236</v>
      </c>
      <c r="F52" s="291">
        <v>1</v>
      </c>
      <c r="G52" s="287"/>
      <c r="H52" s="348"/>
    </row>
    <row r="53" spans="2:8" s="347" customFormat="1" ht="18" customHeight="1" x14ac:dyDescent="0.25">
      <c r="B53" s="1"/>
      <c r="C53" s="285" t="s">
        <v>12</v>
      </c>
      <c r="D53" s="280" t="s">
        <v>531</v>
      </c>
      <c r="E53" s="285" t="s">
        <v>236</v>
      </c>
      <c r="F53" s="291">
        <v>1</v>
      </c>
      <c r="G53" s="287"/>
      <c r="H53" s="348"/>
    </row>
    <row r="54" spans="2:8" s="347" customFormat="1" ht="18" customHeight="1" x14ac:dyDescent="0.25">
      <c r="B54" s="1"/>
      <c r="C54" s="285"/>
      <c r="D54" s="280"/>
      <c r="E54" s="285"/>
      <c r="F54" s="291"/>
      <c r="G54" s="287"/>
      <c r="H54" s="348"/>
    </row>
    <row r="55" spans="2:8" s="347" customFormat="1" ht="18" customHeight="1" x14ac:dyDescent="0.25">
      <c r="B55" s="1"/>
      <c r="C55" s="285">
        <v>1.4</v>
      </c>
      <c r="D55" s="286" t="s">
        <v>532</v>
      </c>
      <c r="E55" s="285"/>
      <c r="F55" s="291"/>
      <c r="G55" s="287"/>
      <c r="H55" s="348"/>
    </row>
    <row r="56" spans="2:8" s="347" customFormat="1" ht="18" customHeight="1" x14ac:dyDescent="0.25">
      <c r="B56" s="1"/>
      <c r="C56" s="285" t="s">
        <v>157</v>
      </c>
      <c r="D56" s="280" t="s">
        <v>533</v>
      </c>
      <c r="E56" s="285" t="s">
        <v>778</v>
      </c>
      <c r="F56" s="291">
        <v>1</v>
      </c>
      <c r="G56" s="287"/>
      <c r="H56" s="348"/>
    </row>
    <row r="57" spans="2:8" s="347" customFormat="1" ht="18" customHeight="1" x14ac:dyDescent="0.25">
      <c r="B57" s="1"/>
      <c r="C57" s="285" t="s">
        <v>201</v>
      </c>
      <c r="D57" s="280" t="s">
        <v>534</v>
      </c>
      <c r="E57" s="285" t="s">
        <v>778</v>
      </c>
      <c r="F57" s="291">
        <v>1</v>
      </c>
      <c r="G57" s="287"/>
      <c r="H57" s="348"/>
    </row>
    <row r="58" spans="2:8" s="347" customFormat="1" ht="18" customHeight="1" x14ac:dyDescent="0.25">
      <c r="B58" s="1"/>
      <c r="C58" s="285" t="s">
        <v>629</v>
      </c>
      <c r="D58" s="280" t="s">
        <v>535</v>
      </c>
      <c r="E58" s="285" t="s">
        <v>778</v>
      </c>
      <c r="F58" s="291">
        <v>1</v>
      </c>
      <c r="G58" s="287"/>
      <c r="H58" s="348"/>
    </row>
    <row r="59" spans="2:8" s="347" customFormat="1" ht="18" customHeight="1" x14ac:dyDescent="0.25">
      <c r="B59" s="1"/>
      <c r="C59" s="285" t="s">
        <v>630</v>
      </c>
      <c r="D59" s="280" t="s">
        <v>536</v>
      </c>
      <c r="E59" s="285" t="s">
        <v>778</v>
      </c>
      <c r="F59" s="291">
        <v>1</v>
      </c>
      <c r="G59" s="287"/>
      <c r="H59" s="348"/>
    </row>
    <row r="60" spans="2:8" s="347" customFormat="1" ht="18" customHeight="1" x14ac:dyDescent="0.25">
      <c r="B60" s="1"/>
      <c r="C60" s="285" t="s">
        <v>631</v>
      </c>
      <c r="D60" s="280" t="s">
        <v>537</v>
      </c>
      <c r="E60" s="285" t="s">
        <v>778</v>
      </c>
      <c r="F60" s="291">
        <v>1</v>
      </c>
      <c r="G60" s="287"/>
      <c r="H60" s="348"/>
    </row>
    <row r="61" spans="2:8" s="347" customFormat="1" ht="18" customHeight="1" x14ac:dyDescent="0.25">
      <c r="B61" s="1"/>
      <c r="C61" s="285"/>
      <c r="D61" s="280"/>
      <c r="E61" s="285"/>
      <c r="F61" s="291"/>
      <c r="G61" s="287"/>
      <c r="H61" s="348"/>
    </row>
    <row r="62" spans="2:8" s="347" customFormat="1" ht="18" customHeight="1" x14ac:dyDescent="0.25">
      <c r="B62" s="1"/>
      <c r="C62" s="285">
        <v>1.5</v>
      </c>
      <c r="D62" s="286" t="s">
        <v>538</v>
      </c>
      <c r="E62" s="285"/>
      <c r="F62" s="291"/>
      <c r="G62" s="287"/>
      <c r="H62" s="348"/>
    </row>
    <row r="63" spans="2:8" s="347" customFormat="1" ht="18" customHeight="1" x14ac:dyDescent="0.25">
      <c r="B63" s="1"/>
      <c r="C63" s="285"/>
      <c r="D63" s="280"/>
      <c r="E63" s="285"/>
      <c r="F63" s="291"/>
      <c r="G63" s="287"/>
      <c r="H63" s="348"/>
    </row>
    <row r="64" spans="2:8" s="347" customFormat="1" ht="28.05" customHeight="1" x14ac:dyDescent="0.25">
      <c r="B64" s="1"/>
      <c r="C64" s="285" t="s">
        <v>158</v>
      </c>
      <c r="D64" s="280" t="s">
        <v>539</v>
      </c>
      <c r="E64" s="285" t="s">
        <v>82</v>
      </c>
      <c r="F64" s="291">
        <v>1</v>
      </c>
      <c r="G64" s="287"/>
      <c r="H64" s="348"/>
    </row>
    <row r="65" spans="2:8" s="347" customFormat="1" ht="18" customHeight="1" x14ac:dyDescent="0.25">
      <c r="B65" s="1"/>
      <c r="C65" s="285"/>
      <c r="D65" s="280"/>
      <c r="E65" s="285"/>
      <c r="F65" s="291"/>
      <c r="G65" s="287"/>
      <c r="H65" s="348"/>
    </row>
    <row r="66" spans="2:8" s="347" customFormat="1" ht="40.5" customHeight="1" x14ac:dyDescent="0.25">
      <c r="B66" s="1"/>
      <c r="C66" s="285" t="s">
        <v>665</v>
      </c>
      <c r="D66" s="280" t="s">
        <v>540</v>
      </c>
      <c r="E66" s="285" t="s">
        <v>82</v>
      </c>
      <c r="F66" s="291">
        <v>1</v>
      </c>
      <c r="G66" s="287"/>
      <c r="H66" s="348"/>
    </row>
    <row r="67" spans="2:8" s="347" customFormat="1" ht="18" customHeight="1" x14ac:dyDescent="0.25">
      <c r="B67" s="1"/>
      <c r="C67" s="285"/>
      <c r="D67" s="280"/>
      <c r="E67" s="285"/>
      <c r="F67" s="291"/>
      <c r="G67" s="287"/>
      <c r="H67" s="348"/>
    </row>
    <row r="68" spans="2:8" s="347" customFormat="1" ht="47.55" customHeight="1" x14ac:dyDescent="0.25">
      <c r="B68" s="1"/>
      <c r="C68" s="285">
        <v>1.6</v>
      </c>
      <c r="D68" s="286" t="s">
        <v>541</v>
      </c>
      <c r="E68" s="285"/>
      <c r="F68" s="291"/>
      <c r="G68" s="287"/>
      <c r="H68" s="348"/>
    </row>
    <row r="69" spans="2:8" s="347" customFormat="1" ht="18" customHeight="1" x14ac:dyDescent="0.25">
      <c r="B69" s="1"/>
      <c r="C69" s="285" t="s">
        <v>628</v>
      </c>
      <c r="D69" s="280" t="s">
        <v>542</v>
      </c>
      <c r="E69" s="285" t="s">
        <v>212</v>
      </c>
      <c r="F69" s="291">
        <v>1</v>
      </c>
      <c r="G69" s="287"/>
      <c r="H69" s="348"/>
    </row>
    <row r="70" spans="2:8" s="347" customFormat="1" ht="18" customHeight="1" x14ac:dyDescent="0.25">
      <c r="B70" s="1"/>
      <c r="C70" s="285" t="s">
        <v>666</v>
      </c>
      <c r="D70" s="280" t="s">
        <v>543</v>
      </c>
      <c r="E70" s="285" t="s">
        <v>212</v>
      </c>
      <c r="F70" s="291">
        <v>1</v>
      </c>
      <c r="G70" s="287"/>
      <c r="H70" s="348"/>
    </row>
    <row r="71" spans="2:8" s="347" customFormat="1" ht="18" customHeight="1" x14ac:dyDescent="0.25">
      <c r="B71" s="1"/>
      <c r="C71" s="285"/>
      <c r="D71" s="280"/>
      <c r="E71" s="285"/>
      <c r="F71" s="291"/>
      <c r="G71" s="287"/>
      <c r="H71" s="348"/>
    </row>
    <row r="72" spans="2:8" s="347" customFormat="1" ht="18" customHeight="1" x14ac:dyDescent="0.25">
      <c r="B72" s="1"/>
      <c r="C72" s="285"/>
      <c r="D72" s="280"/>
      <c r="E72" s="285"/>
      <c r="F72" s="291"/>
      <c r="G72" s="334"/>
      <c r="H72" s="348"/>
    </row>
    <row r="73" spans="2:8" s="347" customFormat="1" ht="18" customHeight="1" x14ac:dyDescent="0.25">
      <c r="B73" s="1"/>
      <c r="C73" s="289">
        <v>1.7</v>
      </c>
      <c r="D73" s="286" t="s">
        <v>544</v>
      </c>
      <c r="E73" s="285"/>
      <c r="F73" s="291"/>
      <c r="G73" s="330"/>
      <c r="H73" s="348"/>
    </row>
    <row r="74" spans="2:8" s="347" customFormat="1" ht="39.450000000000003" customHeight="1" x14ac:dyDescent="0.25">
      <c r="B74" s="1"/>
      <c r="C74" s="285" t="s">
        <v>667</v>
      </c>
      <c r="D74" s="280" t="s">
        <v>545</v>
      </c>
      <c r="E74" s="285" t="s">
        <v>546</v>
      </c>
      <c r="F74" s="291">
        <v>1</v>
      </c>
      <c r="G74" s="330"/>
      <c r="H74" s="348">
        <f t="shared" ref="H74:H77" si="0">G74*F74</f>
        <v>0</v>
      </c>
    </row>
    <row r="75" spans="2:8" s="347" customFormat="1" ht="28.5" customHeight="1" x14ac:dyDescent="0.25">
      <c r="B75" s="1"/>
      <c r="C75" s="285" t="s">
        <v>668</v>
      </c>
      <c r="D75" s="280" t="s">
        <v>547</v>
      </c>
      <c r="E75" s="285" t="s">
        <v>38</v>
      </c>
      <c r="F75" s="291">
        <v>1</v>
      </c>
      <c r="G75" s="330"/>
      <c r="H75" s="348">
        <f t="shared" si="0"/>
        <v>0</v>
      </c>
    </row>
    <row r="76" spans="2:8" s="347" customFormat="1" ht="18" customHeight="1" x14ac:dyDescent="0.25">
      <c r="B76" s="1"/>
      <c r="C76" s="285" t="s">
        <v>669</v>
      </c>
      <c r="D76" s="280" t="s">
        <v>548</v>
      </c>
      <c r="E76" s="285" t="s">
        <v>82</v>
      </c>
      <c r="F76" s="291">
        <v>1</v>
      </c>
      <c r="G76" s="330"/>
      <c r="H76" s="348">
        <f t="shared" si="0"/>
        <v>0</v>
      </c>
    </row>
    <row r="77" spans="2:8" s="347" customFormat="1" ht="18" customHeight="1" x14ac:dyDescent="0.25">
      <c r="B77" s="1"/>
      <c r="C77" s="285"/>
      <c r="D77" s="280"/>
      <c r="E77" s="285"/>
      <c r="F77" s="291"/>
      <c r="G77" s="330"/>
      <c r="H77" s="348">
        <f t="shared" si="0"/>
        <v>0</v>
      </c>
    </row>
    <row r="78" spans="2:8" s="347" customFormat="1" ht="9.75" customHeight="1" x14ac:dyDescent="0.25">
      <c r="B78" s="1"/>
      <c r="C78" s="285"/>
      <c r="D78" s="281"/>
      <c r="E78" s="285"/>
      <c r="F78" s="349"/>
      <c r="G78" s="287"/>
      <c r="H78" s="348"/>
    </row>
    <row r="79" spans="2:8" s="347" customFormat="1" ht="18" customHeight="1" x14ac:dyDescent="0.25">
      <c r="B79" s="1"/>
      <c r="C79" s="285"/>
      <c r="D79" s="280"/>
      <c r="E79" s="285"/>
      <c r="F79" s="291"/>
      <c r="G79" s="287"/>
      <c r="H79" s="348">
        <f>G79*F79</f>
        <v>0</v>
      </c>
    </row>
    <row r="80" spans="2:8" s="347" customFormat="1" ht="18" customHeight="1" x14ac:dyDescent="0.25">
      <c r="B80" s="1"/>
      <c r="C80" s="285"/>
      <c r="D80" s="280"/>
      <c r="E80" s="285"/>
      <c r="F80" s="291"/>
      <c r="G80" s="287"/>
      <c r="H80" s="348">
        <f>G80*F80</f>
        <v>0</v>
      </c>
    </row>
    <row r="81" spans="2:8" s="347" customFormat="1" ht="9.75" customHeight="1" x14ac:dyDescent="0.25">
      <c r="B81" s="1"/>
      <c r="C81" s="285"/>
      <c r="D81" s="280"/>
      <c r="E81" s="285"/>
      <c r="F81" s="350"/>
      <c r="G81" s="330"/>
      <c r="H81" s="311" t="str">
        <f>IF(G81="","",F81*G81)</f>
        <v/>
      </c>
    </row>
    <row r="82" spans="2:8" s="347" customFormat="1" ht="20.100000000000001" customHeight="1" x14ac:dyDescent="0.25">
      <c r="B82" s="1"/>
      <c r="C82" s="685" t="s">
        <v>143</v>
      </c>
      <c r="D82" s="685"/>
      <c r="E82" s="685"/>
      <c r="F82" s="685"/>
      <c r="G82" s="685"/>
      <c r="H82" s="300">
        <f>SUM(H12:H80)</f>
        <v>0</v>
      </c>
    </row>
  </sheetData>
  <mergeCells count="5">
    <mergeCell ref="C1:H1"/>
    <mergeCell ref="C2:H2"/>
    <mergeCell ref="C3:H3"/>
    <mergeCell ref="C4:H4"/>
    <mergeCell ref="C82:G82"/>
  </mergeCells>
  <pageMargins left="0.55118110236220474" right="0.15748031496062992" top="0.39370078740157483" bottom="0.39370078740157483" header="0" footer="0.59055118110236227"/>
  <pageSetup paperSize="9" scale="47" orientation="portrait" r:id="rId1"/>
  <headerFooter alignWithMargins="0">
    <oddHeader>&amp;CBill of Quantities C2.2.12</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I53"/>
  <sheetViews>
    <sheetView showGridLines="0" showZeros="0" view="pageBreakPreview" zoomScale="90" zoomScaleNormal="100" zoomScaleSheetLayoutView="90" workbookViewId="0">
      <selection activeCell="K16" sqref="K16"/>
    </sheetView>
  </sheetViews>
  <sheetFormatPr defaultRowHeight="13.2" x14ac:dyDescent="0.25"/>
  <cols>
    <col min="1" max="1" width="13.21875" style="1" customWidth="1"/>
    <col min="2" max="2" width="1.77734375" style="1" customWidth="1"/>
    <col min="3" max="3" width="6.77734375" style="1" customWidth="1"/>
    <col min="4" max="4" width="77.109375" style="1" customWidth="1"/>
    <col min="5" max="5" width="9.44140625" style="1" customWidth="1"/>
    <col min="6" max="6" width="15" style="1" customWidth="1"/>
    <col min="7" max="7" width="15" style="295" customWidth="1"/>
    <col min="8" max="8" width="21" style="296" customWidth="1"/>
    <col min="9" max="247" width="9.21875" style="1"/>
    <col min="248" max="248" width="1.77734375" style="1" customWidth="1"/>
    <col min="249" max="249" width="6.77734375" style="1" customWidth="1"/>
    <col min="250" max="250" width="9.21875" style="1" customWidth="1"/>
    <col min="251" max="251" width="36.21875" style="1" customWidth="1"/>
    <col min="252" max="253" width="8.77734375" style="1" customWidth="1"/>
    <col min="254" max="254" width="10.77734375" style="1" customWidth="1"/>
    <col min="255" max="255" width="11.44140625" style="1" bestFit="1" customWidth="1"/>
    <col min="256" max="256" width="1.77734375" style="1" customWidth="1"/>
    <col min="257" max="257" width="9.21875" style="1"/>
    <col min="258" max="258" width="10.21875" style="1" bestFit="1" customWidth="1"/>
    <col min="259" max="503" width="9.21875" style="1"/>
    <col min="504" max="504" width="1.77734375" style="1" customWidth="1"/>
    <col min="505" max="505" width="6.77734375" style="1" customWidth="1"/>
    <col min="506" max="506" width="9.21875" style="1" customWidth="1"/>
    <col min="507" max="507" width="36.21875" style="1" customWidth="1"/>
    <col min="508" max="509" width="8.77734375" style="1" customWidth="1"/>
    <col min="510" max="510" width="10.77734375" style="1" customWidth="1"/>
    <col min="511" max="511" width="11.44140625" style="1" bestFit="1" customWidth="1"/>
    <col min="512" max="512" width="1.77734375" style="1" customWidth="1"/>
    <col min="513" max="513" width="9.21875" style="1"/>
    <col min="514" max="514" width="10.21875" style="1" bestFit="1" customWidth="1"/>
    <col min="515" max="759" width="9.21875" style="1"/>
    <col min="760" max="760" width="1.77734375" style="1" customWidth="1"/>
    <col min="761" max="761" width="6.77734375" style="1" customWidth="1"/>
    <col min="762" max="762" width="9.21875" style="1" customWidth="1"/>
    <col min="763" max="763" width="36.21875" style="1" customWidth="1"/>
    <col min="764" max="765" width="8.77734375" style="1" customWidth="1"/>
    <col min="766" max="766" width="10.77734375" style="1" customWidth="1"/>
    <col min="767" max="767" width="11.44140625" style="1" bestFit="1" customWidth="1"/>
    <col min="768" max="768" width="1.77734375" style="1" customWidth="1"/>
    <col min="769" max="769" width="9.21875" style="1"/>
    <col min="770" max="770" width="10.21875" style="1" bestFit="1" customWidth="1"/>
    <col min="771" max="1015" width="9.21875" style="1"/>
    <col min="1016" max="1016" width="1.77734375" style="1" customWidth="1"/>
    <col min="1017" max="1017" width="6.77734375" style="1" customWidth="1"/>
    <col min="1018" max="1018" width="9.21875" style="1" customWidth="1"/>
    <col min="1019" max="1019" width="36.21875" style="1" customWidth="1"/>
    <col min="1020" max="1021" width="8.77734375" style="1" customWidth="1"/>
    <col min="1022" max="1022" width="10.77734375" style="1" customWidth="1"/>
    <col min="1023" max="1023" width="11.44140625" style="1" bestFit="1" customWidth="1"/>
    <col min="1024" max="1024" width="1.77734375" style="1" customWidth="1"/>
    <col min="1025" max="1025" width="9.21875" style="1"/>
    <col min="1026" max="1026" width="10.21875" style="1" bestFit="1" customWidth="1"/>
    <col min="1027" max="1271" width="9.21875" style="1"/>
    <col min="1272" max="1272" width="1.77734375" style="1" customWidth="1"/>
    <col min="1273" max="1273" width="6.77734375" style="1" customWidth="1"/>
    <col min="1274" max="1274" width="9.21875" style="1" customWidth="1"/>
    <col min="1275" max="1275" width="36.21875" style="1" customWidth="1"/>
    <col min="1276" max="1277" width="8.77734375" style="1" customWidth="1"/>
    <col min="1278" max="1278" width="10.77734375" style="1" customWidth="1"/>
    <col min="1279" max="1279" width="11.44140625" style="1" bestFit="1" customWidth="1"/>
    <col min="1280" max="1280" width="1.77734375" style="1" customWidth="1"/>
    <col min="1281" max="1281" width="9.21875" style="1"/>
    <col min="1282" max="1282" width="10.21875" style="1" bestFit="1" customWidth="1"/>
    <col min="1283" max="1527" width="9.21875" style="1"/>
    <col min="1528" max="1528" width="1.77734375" style="1" customWidth="1"/>
    <col min="1529" max="1529" width="6.77734375" style="1" customWidth="1"/>
    <col min="1530" max="1530" width="9.21875" style="1" customWidth="1"/>
    <col min="1531" max="1531" width="36.21875" style="1" customWidth="1"/>
    <col min="1532" max="1533" width="8.77734375" style="1" customWidth="1"/>
    <col min="1534" max="1534" width="10.77734375" style="1" customWidth="1"/>
    <col min="1535" max="1535" width="11.44140625" style="1" bestFit="1" customWidth="1"/>
    <col min="1536" max="1536" width="1.77734375" style="1" customWidth="1"/>
    <col min="1537" max="1537" width="9.21875" style="1"/>
    <col min="1538" max="1538" width="10.21875" style="1" bestFit="1" customWidth="1"/>
    <col min="1539" max="1783" width="9.21875" style="1"/>
    <col min="1784" max="1784" width="1.77734375" style="1" customWidth="1"/>
    <col min="1785" max="1785" width="6.77734375" style="1" customWidth="1"/>
    <col min="1786" max="1786" width="9.21875" style="1" customWidth="1"/>
    <col min="1787" max="1787" width="36.21875" style="1" customWidth="1"/>
    <col min="1788" max="1789" width="8.77734375" style="1" customWidth="1"/>
    <col min="1790" max="1790" width="10.77734375" style="1" customWidth="1"/>
    <col min="1791" max="1791" width="11.44140625" style="1" bestFit="1" customWidth="1"/>
    <col min="1792" max="1792" width="1.77734375" style="1" customWidth="1"/>
    <col min="1793" max="1793" width="9.21875" style="1"/>
    <col min="1794" max="1794" width="10.21875" style="1" bestFit="1" customWidth="1"/>
    <col min="1795" max="2039" width="9.21875" style="1"/>
    <col min="2040" max="2040" width="1.77734375" style="1" customWidth="1"/>
    <col min="2041" max="2041" width="6.77734375" style="1" customWidth="1"/>
    <col min="2042" max="2042" width="9.21875" style="1" customWidth="1"/>
    <col min="2043" max="2043" width="36.21875" style="1" customWidth="1"/>
    <col min="2044" max="2045" width="8.77734375" style="1" customWidth="1"/>
    <col min="2046" max="2046" width="10.77734375" style="1" customWidth="1"/>
    <col min="2047" max="2047" width="11.44140625" style="1" bestFit="1" customWidth="1"/>
    <col min="2048" max="2048" width="1.77734375" style="1" customWidth="1"/>
    <col min="2049" max="2049" width="9.21875" style="1"/>
    <col min="2050" max="2050" width="10.21875" style="1" bestFit="1" customWidth="1"/>
    <col min="2051" max="2295" width="9.21875" style="1"/>
    <col min="2296" max="2296" width="1.77734375" style="1" customWidth="1"/>
    <col min="2297" max="2297" width="6.77734375" style="1" customWidth="1"/>
    <col min="2298" max="2298" width="9.21875" style="1" customWidth="1"/>
    <col min="2299" max="2299" width="36.21875" style="1" customWidth="1"/>
    <col min="2300" max="2301" width="8.77734375" style="1" customWidth="1"/>
    <col min="2302" max="2302" width="10.77734375" style="1" customWidth="1"/>
    <col min="2303" max="2303" width="11.44140625" style="1" bestFit="1" customWidth="1"/>
    <col min="2304" max="2304" width="1.77734375" style="1" customWidth="1"/>
    <col min="2305" max="2305" width="9.21875" style="1"/>
    <col min="2306" max="2306" width="10.21875" style="1" bestFit="1" customWidth="1"/>
    <col min="2307" max="2551" width="9.21875" style="1"/>
    <col min="2552" max="2552" width="1.77734375" style="1" customWidth="1"/>
    <col min="2553" max="2553" width="6.77734375" style="1" customWidth="1"/>
    <col min="2554" max="2554" width="9.21875" style="1" customWidth="1"/>
    <col min="2555" max="2555" width="36.21875" style="1" customWidth="1"/>
    <col min="2556" max="2557" width="8.77734375" style="1" customWidth="1"/>
    <col min="2558" max="2558" width="10.77734375" style="1" customWidth="1"/>
    <col min="2559" max="2559" width="11.44140625" style="1" bestFit="1" customWidth="1"/>
    <col min="2560" max="2560" width="1.77734375" style="1" customWidth="1"/>
    <col min="2561" max="2561" width="9.21875" style="1"/>
    <col min="2562" max="2562" width="10.21875" style="1" bestFit="1" customWidth="1"/>
    <col min="2563" max="2807" width="9.21875" style="1"/>
    <col min="2808" max="2808" width="1.77734375" style="1" customWidth="1"/>
    <col min="2809" max="2809" width="6.77734375" style="1" customWidth="1"/>
    <col min="2810" max="2810" width="9.21875" style="1" customWidth="1"/>
    <col min="2811" max="2811" width="36.21875" style="1" customWidth="1"/>
    <col min="2812" max="2813" width="8.77734375" style="1" customWidth="1"/>
    <col min="2814" max="2814" width="10.77734375" style="1" customWidth="1"/>
    <col min="2815" max="2815" width="11.44140625" style="1" bestFit="1" customWidth="1"/>
    <col min="2816" max="2816" width="1.77734375" style="1" customWidth="1"/>
    <col min="2817" max="2817" width="9.21875" style="1"/>
    <col min="2818" max="2818" width="10.21875" style="1" bestFit="1" customWidth="1"/>
    <col min="2819" max="3063" width="9.21875" style="1"/>
    <col min="3064" max="3064" width="1.77734375" style="1" customWidth="1"/>
    <col min="3065" max="3065" width="6.77734375" style="1" customWidth="1"/>
    <col min="3066" max="3066" width="9.21875" style="1" customWidth="1"/>
    <col min="3067" max="3067" width="36.21875" style="1" customWidth="1"/>
    <col min="3068" max="3069" width="8.77734375" style="1" customWidth="1"/>
    <col min="3070" max="3070" width="10.77734375" style="1" customWidth="1"/>
    <col min="3071" max="3071" width="11.44140625" style="1" bestFit="1" customWidth="1"/>
    <col min="3072" max="3072" width="1.77734375" style="1" customWidth="1"/>
    <col min="3073" max="3073" width="9.21875" style="1"/>
    <col min="3074" max="3074" width="10.21875" style="1" bestFit="1" customWidth="1"/>
    <col min="3075" max="3319" width="9.21875" style="1"/>
    <col min="3320" max="3320" width="1.77734375" style="1" customWidth="1"/>
    <col min="3321" max="3321" width="6.77734375" style="1" customWidth="1"/>
    <col min="3322" max="3322" width="9.21875" style="1" customWidth="1"/>
    <col min="3323" max="3323" width="36.21875" style="1" customWidth="1"/>
    <col min="3324" max="3325" width="8.77734375" style="1" customWidth="1"/>
    <col min="3326" max="3326" width="10.77734375" style="1" customWidth="1"/>
    <col min="3327" max="3327" width="11.44140625" style="1" bestFit="1" customWidth="1"/>
    <col min="3328" max="3328" width="1.77734375" style="1" customWidth="1"/>
    <col min="3329" max="3329" width="9.21875" style="1"/>
    <col min="3330" max="3330" width="10.21875" style="1" bestFit="1" customWidth="1"/>
    <col min="3331" max="3575" width="9.21875" style="1"/>
    <col min="3576" max="3576" width="1.77734375" style="1" customWidth="1"/>
    <col min="3577" max="3577" width="6.77734375" style="1" customWidth="1"/>
    <col min="3578" max="3578" width="9.21875" style="1" customWidth="1"/>
    <col min="3579" max="3579" width="36.21875" style="1" customWidth="1"/>
    <col min="3580" max="3581" width="8.77734375" style="1" customWidth="1"/>
    <col min="3582" max="3582" width="10.77734375" style="1" customWidth="1"/>
    <col min="3583" max="3583" width="11.44140625" style="1" bestFit="1" customWidth="1"/>
    <col min="3584" max="3584" width="1.77734375" style="1" customWidth="1"/>
    <col min="3585" max="3585" width="9.21875" style="1"/>
    <col min="3586" max="3586" width="10.21875" style="1" bestFit="1" customWidth="1"/>
    <col min="3587" max="3831" width="9.21875" style="1"/>
    <col min="3832" max="3832" width="1.77734375" style="1" customWidth="1"/>
    <col min="3833" max="3833" width="6.77734375" style="1" customWidth="1"/>
    <col min="3834" max="3834" width="9.21875" style="1" customWidth="1"/>
    <col min="3835" max="3835" width="36.21875" style="1" customWidth="1"/>
    <col min="3836" max="3837" width="8.77734375" style="1" customWidth="1"/>
    <col min="3838" max="3838" width="10.77734375" style="1" customWidth="1"/>
    <col min="3839" max="3839" width="11.44140625" style="1" bestFit="1" customWidth="1"/>
    <col min="3840" max="3840" width="1.77734375" style="1" customWidth="1"/>
    <col min="3841" max="3841" width="9.21875" style="1"/>
    <col min="3842" max="3842" width="10.21875" style="1" bestFit="1" customWidth="1"/>
    <col min="3843" max="4087" width="9.21875" style="1"/>
    <col min="4088" max="4088" width="1.77734375" style="1" customWidth="1"/>
    <col min="4089" max="4089" width="6.77734375" style="1" customWidth="1"/>
    <col min="4090" max="4090" width="9.21875" style="1" customWidth="1"/>
    <col min="4091" max="4091" width="36.21875" style="1" customWidth="1"/>
    <col min="4092" max="4093" width="8.77734375" style="1" customWidth="1"/>
    <col min="4094" max="4094" width="10.77734375" style="1" customWidth="1"/>
    <col min="4095" max="4095" width="11.44140625" style="1" bestFit="1" customWidth="1"/>
    <col min="4096" max="4096" width="1.77734375" style="1" customWidth="1"/>
    <col min="4097" max="4097" width="9.21875" style="1"/>
    <col min="4098" max="4098" width="10.21875" style="1" bestFit="1" customWidth="1"/>
    <col min="4099" max="4343" width="9.21875" style="1"/>
    <col min="4344" max="4344" width="1.77734375" style="1" customWidth="1"/>
    <col min="4345" max="4345" width="6.77734375" style="1" customWidth="1"/>
    <col min="4346" max="4346" width="9.21875" style="1" customWidth="1"/>
    <col min="4347" max="4347" width="36.21875" style="1" customWidth="1"/>
    <col min="4348" max="4349" width="8.77734375" style="1" customWidth="1"/>
    <col min="4350" max="4350" width="10.77734375" style="1" customWidth="1"/>
    <col min="4351" max="4351" width="11.44140625" style="1" bestFit="1" customWidth="1"/>
    <col min="4352" max="4352" width="1.77734375" style="1" customWidth="1"/>
    <col min="4353" max="4353" width="9.21875" style="1"/>
    <col min="4354" max="4354" width="10.21875" style="1" bestFit="1" customWidth="1"/>
    <col min="4355" max="4599" width="9.21875" style="1"/>
    <col min="4600" max="4600" width="1.77734375" style="1" customWidth="1"/>
    <col min="4601" max="4601" width="6.77734375" style="1" customWidth="1"/>
    <col min="4602" max="4602" width="9.21875" style="1" customWidth="1"/>
    <col min="4603" max="4603" width="36.21875" style="1" customWidth="1"/>
    <col min="4604" max="4605" width="8.77734375" style="1" customWidth="1"/>
    <col min="4606" max="4606" width="10.77734375" style="1" customWidth="1"/>
    <col min="4607" max="4607" width="11.44140625" style="1" bestFit="1" customWidth="1"/>
    <col min="4608" max="4608" width="1.77734375" style="1" customWidth="1"/>
    <col min="4609" max="4609" width="9.21875" style="1"/>
    <col min="4610" max="4610" width="10.21875" style="1" bestFit="1" customWidth="1"/>
    <col min="4611" max="4855" width="9.21875" style="1"/>
    <col min="4856" max="4856" width="1.77734375" style="1" customWidth="1"/>
    <col min="4857" max="4857" width="6.77734375" style="1" customWidth="1"/>
    <col min="4858" max="4858" width="9.21875" style="1" customWidth="1"/>
    <col min="4859" max="4859" width="36.21875" style="1" customWidth="1"/>
    <col min="4860" max="4861" width="8.77734375" style="1" customWidth="1"/>
    <col min="4862" max="4862" width="10.77734375" style="1" customWidth="1"/>
    <col min="4863" max="4863" width="11.44140625" style="1" bestFit="1" customWidth="1"/>
    <col min="4864" max="4864" width="1.77734375" style="1" customWidth="1"/>
    <col min="4865" max="4865" width="9.21875" style="1"/>
    <col min="4866" max="4866" width="10.21875" style="1" bestFit="1" customWidth="1"/>
    <col min="4867" max="5111" width="9.21875" style="1"/>
    <col min="5112" max="5112" width="1.77734375" style="1" customWidth="1"/>
    <col min="5113" max="5113" width="6.77734375" style="1" customWidth="1"/>
    <col min="5114" max="5114" width="9.21875" style="1" customWidth="1"/>
    <col min="5115" max="5115" width="36.21875" style="1" customWidth="1"/>
    <col min="5116" max="5117" width="8.77734375" style="1" customWidth="1"/>
    <col min="5118" max="5118" width="10.77734375" style="1" customWidth="1"/>
    <col min="5119" max="5119" width="11.44140625" style="1" bestFit="1" customWidth="1"/>
    <col min="5120" max="5120" width="1.77734375" style="1" customWidth="1"/>
    <col min="5121" max="5121" width="9.21875" style="1"/>
    <col min="5122" max="5122" width="10.21875" style="1" bestFit="1" customWidth="1"/>
    <col min="5123" max="5367" width="9.21875" style="1"/>
    <col min="5368" max="5368" width="1.77734375" style="1" customWidth="1"/>
    <col min="5369" max="5369" width="6.77734375" style="1" customWidth="1"/>
    <col min="5370" max="5370" width="9.21875" style="1" customWidth="1"/>
    <col min="5371" max="5371" width="36.21875" style="1" customWidth="1"/>
    <col min="5372" max="5373" width="8.77734375" style="1" customWidth="1"/>
    <col min="5374" max="5374" width="10.77734375" style="1" customWidth="1"/>
    <col min="5375" max="5375" width="11.44140625" style="1" bestFit="1" customWidth="1"/>
    <col min="5376" max="5376" width="1.77734375" style="1" customWidth="1"/>
    <col min="5377" max="5377" width="9.21875" style="1"/>
    <col min="5378" max="5378" width="10.21875" style="1" bestFit="1" customWidth="1"/>
    <col min="5379" max="5623" width="9.21875" style="1"/>
    <col min="5624" max="5624" width="1.77734375" style="1" customWidth="1"/>
    <col min="5625" max="5625" width="6.77734375" style="1" customWidth="1"/>
    <col min="5626" max="5626" width="9.21875" style="1" customWidth="1"/>
    <col min="5627" max="5627" width="36.21875" style="1" customWidth="1"/>
    <col min="5628" max="5629" width="8.77734375" style="1" customWidth="1"/>
    <col min="5630" max="5630" width="10.77734375" style="1" customWidth="1"/>
    <col min="5631" max="5631" width="11.44140625" style="1" bestFit="1" customWidth="1"/>
    <col min="5632" max="5632" width="1.77734375" style="1" customWidth="1"/>
    <col min="5633" max="5633" width="9.21875" style="1"/>
    <col min="5634" max="5634" width="10.21875" style="1" bestFit="1" customWidth="1"/>
    <col min="5635" max="5879" width="9.21875" style="1"/>
    <col min="5880" max="5880" width="1.77734375" style="1" customWidth="1"/>
    <col min="5881" max="5881" width="6.77734375" style="1" customWidth="1"/>
    <col min="5882" max="5882" width="9.21875" style="1" customWidth="1"/>
    <col min="5883" max="5883" width="36.21875" style="1" customWidth="1"/>
    <col min="5884" max="5885" width="8.77734375" style="1" customWidth="1"/>
    <col min="5886" max="5886" width="10.77734375" style="1" customWidth="1"/>
    <col min="5887" max="5887" width="11.44140625" style="1" bestFit="1" customWidth="1"/>
    <col min="5888" max="5888" width="1.77734375" style="1" customWidth="1"/>
    <col min="5889" max="5889" width="9.21875" style="1"/>
    <col min="5890" max="5890" width="10.21875" style="1" bestFit="1" customWidth="1"/>
    <col min="5891" max="6135" width="9.21875" style="1"/>
    <col min="6136" max="6136" width="1.77734375" style="1" customWidth="1"/>
    <col min="6137" max="6137" width="6.77734375" style="1" customWidth="1"/>
    <col min="6138" max="6138" width="9.21875" style="1" customWidth="1"/>
    <col min="6139" max="6139" width="36.21875" style="1" customWidth="1"/>
    <col min="6140" max="6141" width="8.77734375" style="1" customWidth="1"/>
    <col min="6142" max="6142" width="10.77734375" style="1" customWidth="1"/>
    <col min="6143" max="6143" width="11.44140625" style="1" bestFit="1" customWidth="1"/>
    <col min="6144" max="6144" width="1.77734375" style="1" customWidth="1"/>
    <col min="6145" max="6145" width="9.21875" style="1"/>
    <col min="6146" max="6146" width="10.21875" style="1" bestFit="1" customWidth="1"/>
    <col min="6147" max="6391" width="9.21875" style="1"/>
    <col min="6392" max="6392" width="1.77734375" style="1" customWidth="1"/>
    <col min="6393" max="6393" width="6.77734375" style="1" customWidth="1"/>
    <col min="6394" max="6394" width="9.21875" style="1" customWidth="1"/>
    <col min="6395" max="6395" width="36.21875" style="1" customWidth="1"/>
    <col min="6396" max="6397" width="8.77734375" style="1" customWidth="1"/>
    <col min="6398" max="6398" width="10.77734375" style="1" customWidth="1"/>
    <col min="6399" max="6399" width="11.44140625" style="1" bestFit="1" customWidth="1"/>
    <col min="6400" max="6400" width="1.77734375" style="1" customWidth="1"/>
    <col min="6401" max="6401" width="9.21875" style="1"/>
    <col min="6402" max="6402" width="10.21875" style="1" bestFit="1" customWidth="1"/>
    <col min="6403" max="6647" width="9.21875" style="1"/>
    <col min="6648" max="6648" width="1.77734375" style="1" customWidth="1"/>
    <col min="6649" max="6649" width="6.77734375" style="1" customWidth="1"/>
    <col min="6650" max="6650" width="9.21875" style="1" customWidth="1"/>
    <col min="6651" max="6651" width="36.21875" style="1" customWidth="1"/>
    <col min="6652" max="6653" width="8.77734375" style="1" customWidth="1"/>
    <col min="6654" max="6654" width="10.77734375" style="1" customWidth="1"/>
    <col min="6655" max="6655" width="11.44140625" style="1" bestFit="1" customWidth="1"/>
    <col min="6656" max="6656" width="1.77734375" style="1" customWidth="1"/>
    <col min="6657" max="6657" width="9.21875" style="1"/>
    <col min="6658" max="6658" width="10.21875" style="1" bestFit="1" customWidth="1"/>
    <col min="6659" max="6903" width="9.21875" style="1"/>
    <col min="6904" max="6904" width="1.77734375" style="1" customWidth="1"/>
    <col min="6905" max="6905" width="6.77734375" style="1" customWidth="1"/>
    <col min="6906" max="6906" width="9.21875" style="1" customWidth="1"/>
    <col min="6907" max="6907" width="36.21875" style="1" customWidth="1"/>
    <col min="6908" max="6909" width="8.77734375" style="1" customWidth="1"/>
    <col min="6910" max="6910" width="10.77734375" style="1" customWidth="1"/>
    <col min="6911" max="6911" width="11.44140625" style="1" bestFit="1" customWidth="1"/>
    <col min="6912" max="6912" width="1.77734375" style="1" customWidth="1"/>
    <col min="6913" max="6913" width="9.21875" style="1"/>
    <col min="6914" max="6914" width="10.21875" style="1" bestFit="1" customWidth="1"/>
    <col min="6915" max="7159" width="9.21875" style="1"/>
    <col min="7160" max="7160" width="1.77734375" style="1" customWidth="1"/>
    <col min="7161" max="7161" width="6.77734375" style="1" customWidth="1"/>
    <col min="7162" max="7162" width="9.21875" style="1" customWidth="1"/>
    <col min="7163" max="7163" width="36.21875" style="1" customWidth="1"/>
    <col min="7164" max="7165" width="8.77734375" style="1" customWidth="1"/>
    <col min="7166" max="7166" width="10.77734375" style="1" customWidth="1"/>
    <col min="7167" max="7167" width="11.44140625" style="1" bestFit="1" customWidth="1"/>
    <col min="7168" max="7168" width="1.77734375" style="1" customWidth="1"/>
    <col min="7169" max="7169" width="9.21875" style="1"/>
    <col min="7170" max="7170" width="10.21875" style="1" bestFit="1" customWidth="1"/>
    <col min="7171" max="7415" width="9.21875" style="1"/>
    <col min="7416" max="7416" width="1.77734375" style="1" customWidth="1"/>
    <col min="7417" max="7417" width="6.77734375" style="1" customWidth="1"/>
    <col min="7418" max="7418" width="9.21875" style="1" customWidth="1"/>
    <col min="7419" max="7419" width="36.21875" style="1" customWidth="1"/>
    <col min="7420" max="7421" width="8.77734375" style="1" customWidth="1"/>
    <col min="7422" max="7422" width="10.77734375" style="1" customWidth="1"/>
    <col min="7423" max="7423" width="11.44140625" style="1" bestFit="1" customWidth="1"/>
    <col min="7424" max="7424" width="1.77734375" style="1" customWidth="1"/>
    <col min="7425" max="7425" width="9.21875" style="1"/>
    <col min="7426" max="7426" width="10.21875" style="1" bestFit="1" customWidth="1"/>
    <col min="7427" max="7671" width="9.21875" style="1"/>
    <col min="7672" max="7672" width="1.77734375" style="1" customWidth="1"/>
    <col min="7673" max="7673" width="6.77734375" style="1" customWidth="1"/>
    <col min="7674" max="7674" width="9.21875" style="1" customWidth="1"/>
    <col min="7675" max="7675" width="36.21875" style="1" customWidth="1"/>
    <col min="7676" max="7677" width="8.77734375" style="1" customWidth="1"/>
    <col min="7678" max="7678" width="10.77734375" style="1" customWidth="1"/>
    <col min="7679" max="7679" width="11.44140625" style="1" bestFit="1" customWidth="1"/>
    <col min="7680" max="7680" width="1.77734375" style="1" customWidth="1"/>
    <col min="7681" max="7681" width="9.21875" style="1"/>
    <col min="7682" max="7682" width="10.21875" style="1" bestFit="1" customWidth="1"/>
    <col min="7683" max="7927" width="9.21875" style="1"/>
    <col min="7928" max="7928" width="1.77734375" style="1" customWidth="1"/>
    <col min="7929" max="7929" width="6.77734375" style="1" customWidth="1"/>
    <col min="7930" max="7930" width="9.21875" style="1" customWidth="1"/>
    <col min="7931" max="7931" width="36.21875" style="1" customWidth="1"/>
    <col min="7932" max="7933" width="8.77734375" style="1" customWidth="1"/>
    <col min="7934" max="7934" width="10.77734375" style="1" customWidth="1"/>
    <col min="7935" max="7935" width="11.44140625" style="1" bestFit="1" customWidth="1"/>
    <col min="7936" max="7936" width="1.77734375" style="1" customWidth="1"/>
    <col min="7937" max="7937" width="9.21875" style="1"/>
    <col min="7938" max="7938" width="10.21875" style="1" bestFit="1" customWidth="1"/>
    <col min="7939" max="8183" width="9.21875" style="1"/>
    <col min="8184" max="8184" width="1.77734375" style="1" customWidth="1"/>
    <col min="8185" max="8185" width="6.77734375" style="1" customWidth="1"/>
    <col min="8186" max="8186" width="9.21875" style="1" customWidth="1"/>
    <col min="8187" max="8187" width="36.21875" style="1" customWidth="1"/>
    <col min="8188" max="8189" width="8.77734375" style="1" customWidth="1"/>
    <col min="8190" max="8190" width="10.77734375" style="1" customWidth="1"/>
    <col min="8191" max="8191" width="11.44140625" style="1" bestFit="1" customWidth="1"/>
    <col min="8192" max="8192" width="1.77734375" style="1" customWidth="1"/>
    <col min="8193" max="8193" width="9.21875" style="1"/>
    <col min="8194" max="8194" width="10.21875" style="1" bestFit="1" customWidth="1"/>
    <col min="8195" max="8439" width="9.21875" style="1"/>
    <col min="8440" max="8440" width="1.77734375" style="1" customWidth="1"/>
    <col min="8441" max="8441" width="6.77734375" style="1" customWidth="1"/>
    <col min="8442" max="8442" width="9.21875" style="1" customWidth="1"/>
    <col min="8443" max="8443" width="36.21875" style="1" customWidth="1"/>
    <col min="8444" max="8445" width="8.77734375" style="1" customWidth="1"/>
    <col min="8446" max="8446" width="10.77734375" style="1" customWidth="1"/>
    <col min="8447" max="8447" width="11.44140625" style="1" bestFit="1" customWidth="1"/>
    <col min="8448" max="8448" width="1.77734375" style="1" customWidth="1"/>
    <col min="8449" max="8449" width="9.21875" style="1"/>
    <col min="8450" max="8450" width="10.21875" style="1" bestFit="1" customWidth="1"/>
    <col min="8451" max="8695" width="9.21875" style="1"/>
    <col min="8696" max="8696" width="1.77734375" style="1" customWidth="1"/>
    <col min="8697" max="8697" width="6.77734375" style="1" customWidth="1"/>
    <col min="8698" max="8698" width="9.21875" style="1" customWidth="1"/>
    <col min="8699" max="8699" width="36.21875" style="1" customWidth="1"/>
    <col min="8700" max="8701" width="8.77734375" style="1" customWidth="1"/>
    <col min="8702" max="8702" width="10.77734375" style="1" customWidth="1"/>
    <col min="8703" max="8703" width="11.44140625" style="1" bestFit="1" customWidth="1"/>
    <col min="8704" max="8704" width="1.77734375" style="1" customWidth="1"/>
    <col min="8705" max="8705" width="9.21875" style="1"/>
    <col min="8706" max="8706" width="10.21875" style="1" bestFit="1" customWidth="1"/>
    <col min="8707" max="8951" width="9.21875" style="1"/>
    <col min="8952" max="8952" width="1.77734375" style="1" customWidth="1"/>
    <col min="8953" max="8953" width="6.77734375" style="1" customWidth="1"/>
    <col min="8954" max="8954" width="9.21875" style="1" customWidth="1"/>
    <col min="8955" max="8955" width="36.21875" style="1" customWidth="1"/>
    <col min="8956" max="8957" width="8.77734375" style="1" customWidth="1"/>
    <col min="8958" max="8958" width="10.77734375" style="1" customWidth="1"/>
    <col min="8959" max="8959" width="11.44140625" style="1" bestFit="1" customWidth="1"/>
    <col min="8960" max="8960" width="1.77734375" style="1" customWidth="1"/>
    <col min="8961" max="8961" width="9.21875" style="1"/>
    <col min="8962" max="8962" width="10.21875" style="1" bestFit="1" customWidth="1"/>
    <col min="8963" max="9207" width="9.21875" style="1"/>
    <col min="9208" max="9208" width="1.77734375" style="1" customWidth="1"/>
    <col min="9209" max="9209" width="6.77734375" style="1" customWidth="1"/>
    <col min="9210" max="9210" width="9.21875" style="1" customWidth="1"/>
    <col min="9211" max="9211" width="36.21875" style="1" customWidth="1"/>
    <col min="9212" max="9213" width="8.77734375" style="1" customWidth="1"/>
    <col min="9214" max="9214" width="10.77734375" style="1" customWidth="1"/>
    <col min="9215" max="9215" width="11.44140625" style="1" bestFit="1" customWidth="1"/>
    <col min="9216" max="9216" width="1.77734375" style="1" customWidth="1"/>
    <col min="9217" max="9217" width="9.21875" style="1"/>
    <col min="9218" max="9218" width="10.21875" style="1" bestFit="1" customWidth="1"/>
    <col min="9219" max="9463" width="9.21875" style="1"/>
    <col min="9464" max="9464" width="1.77734375" style="1" customWidth="1"/>
    <col min="9465" max="9465" width="6.77734375" style="1" customWidth="1"/>
    <col min="9466" max="9466" width="9.21875" style="1" customWidth="1"/>
    <col min="9467" max="9467" width="36.21875" style="1" customWidth="1"/>
    <col min="9468" max="9469" width="8.77734375" style="1" customWidth="1"/>
    <col min="9470" max="9470" width="10.77734375" style="1" customWidth="1"/>
    <col min="9471" max="9471" width="11.44140625" style="1" bestFit="1" customWidth="1"/>
    <col min="9472" max="9472" width="1.77734375" style="1" customWidth="1"/>
    <col min="9473" max="9473" width="9.21875" style="1"/>
    <col min="9474" max="9474" width="10.21875" style="1" bestFit="1" customWidth="1"/>
    <col min="9475" max="9719" width="9.21875" style="1"/>
    <col min="9720" max="9720" width="1.77734375" style="1" customWidth="1"/>
    <col min="9721" max="9721" width="6.77734375" style="1" customWidth="1"/>
    <col min="9722" max="9722" width="9.21875" style="1" customWidth="1"/>
    <col min="9723" max="9723" width="36.21875" style="1" customWidth="1"/>
    <col min="9724" max="9725" width="8.77734375" style="1" customWidth="1"/>
    <col min="9726" max="9726" width="10.77734375" style="1" customWidth="1"/>
    <col min="9727" max="9727" width="11.44140625" style="1" bestFit="1" customWidth="1"/>
    <col min="9728" max="9728" width="1.77734375" style="1" customWidth="1"/>
    <col min="9729" max="9729" width="9.21875" style="1"/>
    <col min="9730" max="9730" width="10.21875" style="1" bestFit="1" customWidth="1"/>
    <col min="9731" max="9975" width="9.21875" style="1"/>
    <col min="9976" max="9976" width="1.77734375" style="1" customWidth="1"/>
    <col min="9977" max="9977" width="6.77734375" style="1" customWidth="1"/>
    <col min="9978" max="9978" width="9.21875" style="1" customWidth="1"/>
    <col min="9979" max="9979" width="36.21875" style="1" customWidth="1"/>
    <col min="9980" max="9981" width="8.77734375" style="1" customWidth="1"/>
    <col min="9982" max="9982" width="10.77734375" style="1" customWidth="1"/>
    <col min="9983" max="9983" width="11.44140625" style="1" bestFit="1" customWidth="1"/>
    <col min="9984" max="9984" width="1.77734375" style="1" customWidth="1"/>
    <col min="9985" max="9985" width="9.21875" style="1"/>
    <col min="9986" max="9986" width="10.21875" style="1" bestFit="1" customWidth="1"/>
    <col min="9987" max="10231" width="9.21875" style="1"/>
    <col min="10232" max="10232" width="1.77734375" style="1" customWidth="1"/>
    <col min="10233" max="10233" width="6.77734375" style="1" customWidth="1"/>
    <col min="10234" max="10234" width="9.21875" style="1" customWidth="1"/>
    <col min="10235" max="10235" width="36.21875" style="1" customWidth="1"/>
    <col min="10236" max="10237" width="8.77734375" style="1" customWidth="1"/>
    <col min="10238" max="10238" width="10.77734375" style="1" customWidth="1"/>
    <col min="10239" max="10239" width="11.44140625" style="1" bestFit="1" customWidth="1"/>
    <col min="10240" max="10240" width="1.77734375" style="1" customWidth="1"/>
    <col min="10241" max="10241" width="9.21875" style="1"/>
    <col min="10242" max="10242" width="10.21875" style="1" bestFit="1" customWidth="1"/>
    <col min="10243" max="10487" width="9.21875" style="1"/>
    <col min="10488" max="10488" width="1.77734375" style="1" customWidth="1"/>
    <col min="10489" max="10489" width="6.77734375" style="1" customWidth="1"/>
    <col min="10490" max="10490" width="9.21875" style="1" customWidth="1"/>
    <col min="10491" max="10491" width="36.21875" style="1" customWidth="1"/>
    <col min="10492" max="10493" width="8.77734375" style="1" customWidth="1"/>
    <col min="10494" max="10494" width="10.77734375" style="1" customWidth="1"/>
    <col min="10495" max="10495" width="11.44140625" style="1" bestFit="1" customWidth="1"/>
    <col min="10496" max="10496" width="1.77734375" style="1" customWidth="1"/>
    <col min="10497" max="10497" width="9.21875" style="1"/>
    <col min="10498" max="10498" width="10.21875" style="1" bestFit="1" customWidth="1"/>
    <col min="10499" max="10743" width="9.21875" style="1"/>
    <col min="10744" max="10744" width="1.77734375" style="1" customWidth="1"/>
    <col min="10745" max="10745" width="6.77734375" style="1" customWidth="1"/>
    <col min="10746" max="10746" width="9.21875" style="1" customWidth="1"/>
    <col min="10747" max="10747" width="36.21875" style="1" customWidth="1"/>
    <col min="10748" max="10749" width="8.77734375" style="1" customWidth="1"/>
    <col min="10750" max="10750" width="10.77734375" style="1" customWidth="1"/>
    <col min="10751" max="10751" width="11.44140625" style="1" bestFit="1" customWidth="1"/>
    <col min="10752" max="10752" width="1.77734375" style="1" customWidth="1"/>
    <col min="10753" max="10753" width="9.21875" style="1"/>
    <col min="10754" max="10754" width="10.21875" style="1" bestFit="1" customWidth="1"/>
    <col min="10755" max="10999" width="9.21875" style="1"/>
    <col min="11000" max="11000" width="1.77734375" style="1" customWidth="1"/>
    <col min="11001" max="11001" width="6.77734375" style="1" customWidth="1"/>
    <col min="11002" max="11002" width="9.21875" style="1" customWidth="1"/>
    <col min="11003" max="11003" width="36.21875" style="1" customWidth="1"/>
    <col min="11004" max="11005" width="8.77734375" style="1" customWidth="1"/>
    <col min="11006" max="11006" width="10.77734375" style="1" customWidth="1"/>
    <col min="11007" max="11007" width="11.44140625" style="1" bestFit="1" customWidth="1"/>
    <col min="11008" max="11008" width="1.77734375" style="1" customWidth="1"/>
    <col min="11009" max="11009" width="9.21875" style="1"/>
    <col min="11010" max="11010" width="10.21875" style="1" bestFit="1" customWidth="1"/>
    <col min="11011" max="11255" width="9.21875" style="1"/>
    <col min="11256" max="11256" width="1.77734375" style="1" customWidth="1"/>
    <col min="11257" max="11257" width="6.77734375" style="1" customWidth="1"/>
    <col min="11258" max="11258" width="9.21875" style="1" customWidth="1"/>
    <col min="11259" max="11259" width="36.21875" style="1" customWidth="1"/>
    <col min="11260" max="11261" width="8.77734375" style="1" customWidth="1"/>
    <col min="11262" max="11262" width="10.77734375" style="1" customWidth="1"/>
    <col min="11263" max="11263" width="11.44140625" style="1" bestFit="1" customWidth="1"/>
    <col min="11264" max="11264" width="1.77734375" style="1" customWidth="1"/>
    <col min="11265" max="11265" width="9.21875" style="1"/>
    <col min="11266" max="11266" width="10.21875" style="1" bestFit="1" customWidth="1"/>
    <col min="11267" max="11511" width="9.21875" style="1"/>
    <col min="11512" max="11512" width="1.77734375" style="1" customWidth="1"/>
    <col min="11513" max="11513" width="6.77734375" style="1" customWidth="1"/>
    <col min="11514" max="11514" width="9.21875" style="1" customWidth="1"/>
    <col min="11515" max="11515" width="36.21875" style="1" customWidth="1"/>
    <col min="11516" max="11517" width="8.77734375" style="1" customWidth="1"/>
    <col min="11518" max="11518" width="10.77734375" style="1" customWidth="1"/>
    <col min="11519" max="11519" width="11.44140625" style="1" bestFit="1" customWidth="1"/>
    <col min="11520" max="11520" width="1.77734375" style="1" customWidth="1"/>
    <col min="11521" max="11521" width="9.21875" style="1"/>
    <col min="11522" max="11522" width="10.21875" style="1" bestFit="1" customWidth="1"/>
    <col min="11523" max="11767" width="9.21875" style="1"/>
    <col min="11768" max="11768" width="1.77734375" style="1" customWidth="1"/>
    <col min="11769" max="11769" width="6.77734375" style="1" customWidth="1"/>
    <col min="11770" max="11770" width="9.21875" style="1" customWidth="1"/>
    <col min="11771" max="11771" width="36.21875" style="1" customWidth="1"/>
    <col min="11772" max="11773" width="8.77734375" style="1" customWidth="1"/>
    <col min="11774" max="11774" width="10.77734375" style="1" customWidth="1"/>
    <col min="11775" max="11775" width="11.44140625" style="1" bestFit="1" customWidth="1"/>
    <col min="11776" max="11776" width="1.77734375" style="1" customWidth="1"/>
    <col min="11777" max="11777" width="9.21875" style="1"/>
    <col min="11778" max="11778" width="10.21875" style="1" bestFit="1" customWidth="1"/>
    <col min="11779" max="12023" width="9.21875" style="1"/>
    <col min="12024" max="12024" width="1.77734375" style="1" customWidth="1"/>
    <col min="12025" max="12025" width="6.77734375" style="1" customWidth="1"/>
    <col min="12026" max="12026" width="9.21875" style="1" customWidth="1"/>
    <col min="12027" max="12027" width="36.21875" style="1" customWidth="1"/>
    <col min="12028" max="12029" width="8.77734375" style="1" customWidth="1"/>
    <col min="12030" max="12030" width="10.77734375" style="1" customWidth="1"/>
    <col min="12031" max="12031" width="11.44140625" style="1" bestFit="1" customWidth="1"/>
    <col min="12032" max="12032" width="1.77734375" style="1" customWidth="1"/>
    <col min="12033" max="12033" width="9.21875" style="1"/>
    <col min="12034" max="12034" width="10.21875" style="1" bestFit="1" customWidth="1"/>
    <col min="12035" max="12279" width="9.21875" style="1"/>
    <col min="12280" max="12280" width="1.77734375" style="1" customWidth="1"/>
    <col min="12281" max="12281" width="6.77734375" style="1" customWidth="1"/>
    <col min="12282" max="12282" width="9.21875" style="1" customWidth="1"/>
    <col min="12283" max="12283" width="36.21875" style="1" customWidth="1"/>
    <col min="12284" max="12285" width="8.77734375" style="1" customWidth="1"/>
    <col min="12286" max="12286" width="10.77734375" style="1" customWidth="1"/>
    <col min="12287" max="12287" width="11.44140625" style="1" bestFit="1" customWidth="1"/>
    <col min="12288" max="12288" width="1.77734375" style="1" customWidth="1"/>
    <col min="12289" max="12289" width="9.21875" style="1"/>
    <col min="12290" max="12290" width="10.21875" style="1" bestFit="1" customWidth="1"/>
    <col min="12291" max="12535" width="9.21875" style="1"/>
    <col min="12536" max="12536" width="1.77734375" style="1" customWidth="1"/>
    <col min="12537" max="12537" width="6.77734375" style="1" customWidth="1"/>
    <col min="12538" max="12538" width="9.21875" style="1" customWidth="1"/>
    <col min="12539" max="12539" width="36.21875" style="1" customWidth="1"/>
    <col min="12540" max="12541" width="8.77734375" style="1" customWidth="1"/>
    <col min="12542" max="12542" width="10.77734375" style="1" customWidth="1"/>
    <col min="12543" max="12543" width="11.44140625" style="1" bestFit="1" customWidth="1"/>
    <col min="12544" max="12544" width="1.77734375" style="1" customWidth="1"/>
    <col min="12545" max="12545" width="9.21875" style="1"/>
    <col min="12546" max="12546" width="10.21875" style="1" bestFit="1" customWidth="1"/>
    <col min="12547" max="12791" width="9.21875" style="1"/>
    <col min="12792" max="12792" width="1.77734375" style="1" customWidth="1"/>
    <col min="12793" max="12793" width="6.77734375" style="1" customWidth="1"/>
    <col min="12794" max="12794" width="9.21875" style="1" customWidth="1"/>
    <col min="12795" max="12795" width="36.21875" style="1" customWidth="1"/>
    <col min="12796" max="12797" width="8.77734375" style="1" customWidth="1"/>
    <col min="12798" max="12798" width="10.77734375" style="1" customWidth="1"/>
    <col min="12799" max="12799" width="11.44140625" style="1" bestFit="1" customWidth="1"/>
    <col min="12800" max="12800" width="1.77734375" style="1" customWidth="1"/>
    <col min="12801" max="12801" width="9.21875" style="1"/>
    <col min="12802" max="12802" width="10.21875" style="1" bestFit="1" customWidth="1"/>
    <col min="12803" max="13047" width="9.21875" style="1"/>
    <col min="13048" max="13048" width="1.77734375" style="1" customWidth="1"/>
    <col min="13049" max="13049" width="6.77734375" style="1" customWidth="1"/>
    <col min="13050" max="13050" width="9.21875" style="1" customWidth="1"/>
    <col min="13051" max="13051" width="36.21875" style="1" customWidth="1"/>
    <col min="13052" max="13053" width="8.77734375" style="1" customWidth="1"/>
    <col min="13054" max="13054" width="10.77734375" style="1" customWidth="1"/>
    <col min="13055" max="13055" width="11.44140625" style="1" bestFit="1" customWidth="1"/>
    <col min="13056" max="13056" width="1.77734375" style="1" customWidth="1"/>
    <col min="13057" max="13057" width="9.21875" style="1"/>
    <col min="13058" max="13058" width="10.21875" style="1" bestFit="1" customWidth="1"/>
    <col min="13059" max="13303" width="9.21875" style="1"/>
    <col min="13304" max="13304" width="1.77734375" style="1" customWidth="1"/>
    <col min="13305" max="13305" width="6.77734375" style="1" customWidth="1"/>
    <col min="13306" max="13306" width="9.21875" style="1" customWidth="1"/>
    <col min="13307" max="13307" width="36.21875" style="1" customWidth="1"/>
    <col min="13308" max="13309" width="8.77734375" style="1" customWidth="1"/>
    <col min="13310" max="13310" width="10.77734375" style="1" customWidth="1"/>
    <col min="13311" max="13311" width="11.44140625" style="1" bestFit="1" customWidth="1"/>
    <col min="13312" max="13312" width="1.77734375" style="1" customWidth="1"/>
    <col min="13313" max="13313" width="9.21875" style="1"/>
    <col min="13314" max="13314" width="10.21875" style="1" bestFit="1" customWidth="1"/>
    <col min="13315" max="13559" width="9.21875" style="1"/>
    <col min="13560" max="13560" width="1.77734375" style="1" customWidth="1"/>
    <col min="13561" max="13561" width="6.77734375" style="1" customWidth="1"/>
    <col min="13562" max="13562" width="9.21875" style="1" customWidth="1"/>
    <col min="13563" max="13563" width="36.21875" style="1" customWidth="1"/>
    <col min="13564" max="13565" width="8.77734375" style="1" customWidth="1"/>
    <col min="13566" max="13566" width="10.77734375" style="1" customWidth="1"/>
    <col min="13567" max="13567" width="11.44140625" style="1" bestFit="1" customWidth="1"/>
    <col min="13568" max="13568" width="1.77734375" style="1" customWidth="1"/>
    <col min="13569" max="13569" width="9.21875" style="1"/>
    <col min="13570" max="13570" width="10.21875" style="1" bestFit="1" customWidth="1"/>
    <col min="13571" max="13815" width="9.21875" style="1"/>
    <col min="13816" max="13816" width="1.77734375" style="1" customWidth="1"/>
    <col min="13817" max="13817" width="6.77734375" style="1" customWidth="1"/>
    <col min="13818" max="13818" width="9.21875" style="1" customWidth="1"/>
    <col min="13819" max="13819" width="36.21875" style="1" customWidth="1"/>
    <col min="13820" max="13821" width="8.77734375" style="1" customWidth="1"/>
    <col min="13822" max="13822" width="10.77734375" style="1" customWidth="1"/>
    <col min="13823" max="13823" width="11.44140625" style="1" bestFit="1" customWidth="1"/>
    <col min="13824" max="13824" width="1.77734375" style="1" customWidth="1"/>
    <col min="13825" max="13825" width="9.21875" style="1"/>
    <col min="13826" max="13826" width="10.21875" style="1" bestFit="1" customWidth="1"/>
    <col min="13827" max="14071" width="9.21875" style="1"/>
    <col min="14072" max="14072" width="1.77734375" style="1" customWidth="1"/>
    <col min="14073" max="14073" width="6.77734375" style="1" customWidth="1"/>
    <col min="14074" max="14074" width="9.21875" style="1" customWidth="1"/>
    <col min="14075" max="14075" width="36.21875" style="1" customWidth="1"/>
    <col min="14076" max="14077" width="8.77734375" style="1" customWidth="1"/>
    <col min="14078" max="14078" width="10.77734375" style="1" customWidth="1"/>
    <col min="14079" max="14079" width="11.44140625" style="1" bestFit="1" customWidth="1"/>
    <col min="14080" max="14080" width="1.77734375" style="1" customWidth="1"/>
    <col min="14081" max="14081" width="9.21875" style="1"/>
    <col min="14082" max="14082" width="10.21875" style="1" bestFit="1" customWidth="1"/>
    <col min="14083" max="14327" width="9.21875" style="1"/>
    <col min="14328" max="14328" width="1.77734375" style="1" customWidth="1"/>
    <col min="14329" max="14329" width="6.77734375" style="1" customWidth="1"/>
    <col min="14330" max="14330" width="9.21875" style="1" customWidth="1"/>
    <col min="14331" max="14331" width="36.21875" style="1" customWidth="1"/>
    <col min="14332" max="14333" width="8.77734375" style="1" customWidth="1"/>
    <col min="14334" max="14334" width="10.77734375" style="1" customWidth="1"/>
    <col min="14335" max="14335" width="11.44140625" style="1" bestFit="1" customWidth="1"/>
    <col min="14336" max="14336" width="1.77734375" style="1" customWidth="1"/>
    <col min="14337" max="14337" width="9.21875" style="1"/>
    <col min="14338" max="14338" width="10.21875" style="1" bestFit="1" customWidth="1"/>
    <col min="14339" max="14583" width="9.21875" style="1"/>
    <col min="14584" max="14584" width="1.77734375" style="1" customWidth="1"/>
    <col min="14585" max="14585" width="6.77734375" style="1" customWidth="1"/>
    <col min="14586" max="14586" width="9.21875" style="1" customWidth="1"/>
    <col min="14587" max="14587" width="36.21875" style="1" customWidth="1"/>
    <col min="14588" max="14589" width="8.77734375" style="1" customWidth="1"/>
    <col min="14590" max="14590" width="10.77734375" style="1" customWidth="1"/>
    <col min="14591" max="14591" width="11.44140625" style="1" bestFit="1" customWidth="1"/>
    <col min="14592" max="14592" width="1.77734375" style="1" customWidth="1"/>
    <col min="14593" max="14593" width="9.21875" style="1"/>
    <col min="14594" max="14594" width="10.21875" style="1" bestFit="1" customWidth="1"/>
    <col min="14595" max="14839" width="9.21875" style="1"/>
    <col min="14840" max="14840" width="1.77734375" style="1" customWidth="1"/>
    <col min="14841" max="14841" width="6.77734375" style="1" customWidth="1"/>
    <col min="14842" max="14842" width="9.21875" style="1" customWidth="1"/>
    <col min="14843" max="14843" width="36.21875" style="1" customWidth="1"/>
    <col min="14844" max="14845" width="8.77734375" style="1" customWidth="1"/>
    <col min="14846" max="14846" width="10.77734375" style="1" customWidth="1"/>
    <col min="14847" max="14847" width="11.44140625" style="1" bestFit="1" customWidth="1"/>
    <col min="14848" max="14848" width="1.77734375" style="1" customWidth="1"/>
    <col min="14849" max="14849" width="9.21875" style="1"/>
    <col min="14850" max="14850" width="10.21875" style="1" bestFit="1" customWidth="1"/>
    <col min="14851" max="15095" width="9.21875" style="1"/>
    <col min="15096" max="15096" width="1.77734375" style="1" customWidth="1"/>
    <col min="15097" max="15097" width="6.77734375" style="1" customWidth="1"/>
    <col min="15098" max="15098" width="9.21875" style="1" customWidth="1"/>
    <col min="15099" max="15099" width="36.21875" style="1" customWidth="1"/>
    <col min="15100" max="15101" width="8.77734375" style="1" customWidth="1"/>
    <col min="15102" max="15102" width="10.77734375" style="1" customWidth="1"/>
    <col min="15103" max="15103" width="11.44140625" style="1" bestFit="1" customWidth="1"/>
    <col min="15104" max="15104" width="1.77734375" style="1" customWidth="1"/>
    <col min="15105" max="15105" width="9.21875" style="1"/>
    <col min="15106" max="15106" width="10.21875" style="1" bestFit="1" customWidth="1"/>
    <col min="15107" max="15351" width="9.21875" style="1"/>
    <col min="15352" max="15352" width="1.77734375" style="1" customWidth="1"/>
    <col min="15353" max="15353" width="6.77734375" style="1" customWidth="1"/>
    <col min="15354" max="15354" width="9.21875" style="1" customWidth="1"/>
    <col min="15355" max="15355" width="36.21875" style="1" customWidth="1"/>
    <col min="15356" max="15357" width="8.77734375" style="1" customWidth="1"/>
    <col min="15358" max="15358" width="10.77734375" style="1" customWidth="1"/>
    <col min="15359" max="15359" width="11.44140625" style="1" bestFit="1" customWidth="1"/>
    <col min="15360" max="15360" width="1.77734375" style="1" customWidth="1"/>
    <col min="15361" max="15361" width="9.21875" style="1"/>
    <col min="15362" max="15362" width="10.21875" style="1" bestFit="1" customWidth="1"/>
    <col min="15363" max="15607" width="9.21875" style="1"/>
    <col min="15608" max="15608" width="1.77734375" style="1" customWidth="1"/>
    <col min="15609" max="15609" width="6.77734375" style="1" customWidth="1"/>
    <col min="15610" max="15610" width="9.21875" style="1" customWidth="1"/>
    <col min="15611" max="15611" width="36.21875" style="1" customWidth="1"/>
    <col min="15612" max="15613" width="8.77734375" style="1" customWidth="1"/>
    <col min="15614" max="15614" width="10.77734375" style="1" customWidth="1"/>
    <col min="15615" max="15615" width="11.44140625" style="1" bestFit="1" customWidth="1"/>
    <col min="15616" max="15616" width="1.77734375" style="1" customWidth="1"/>
    <col min="15617" max="15617" width="9.21875" style="1"/>
    <col min="15618" max="15618" width="10.21875" style="1" bestFit="1" customWidth="1"/>
    <col min="15619" max="15863" width="9.21875" style="1"/>
    <col min="15864" max="15864" width="1.77734375" style="1" customWidth="1"/>
    <col min="15865" max="15865" width="6.77734375" style="1" customWidth="1"/>
    <col min="15866" max="15866" width="9.21875" style="1" customWidth="1"/>
    <col min="15867" max="15867" width="36.21875" style="1" customWidth="1"/>
    <col min="15868" max="15869" width="8.77734375" style="1" customWidth="1"/>
    <col min="15870" max="15870" width="10.77734375" style="1" customWidth="1"/>
    <col min="15871" max="15871" width="11.44140625" style="1" bestFit="1" customWidth="1"/>
    <col min="15872" max="15872" width="1.77734375" style="1" customWidth="1"/>
    <col min="15873" max="15873" width="9.21875" style="1"/>
    <col min="15874" max="15874" width="10.21875" style="1" bestFit="1" customWidth="1"/>
    <col min="15875" max="16119" width="9.21875" style="1"/>
    <col min="16120" max="16120" width="1.77734375" style="1" customWidth="1"/>
    <col min="16121" max="16121" width="6.77734375" style="1" customWidth="1"/>
    <col min="16122" max="16122" width="9.21875" style="1" customWidth="1"/>
    <col min="16123" max="16123" width="36.21875" style="1" customWidth="1"/>
    <col min="16124" max="16125" width="8.77734375" style="1" customWidth="1"/>
    <col min="16126" max="16126" width="10.77734375" style="1" customWidth="1"/>
    <col min="16127" max="16127" width="11.44140625" style="1" bestFit="1" customWidth="1"/>
    <col min="16128" max="16128" width="1.77734375" style="1" customWidth="1"/>
    <col min="16129" max="16129" width="9.21875" style="1"/>
    <col min="16130" max="16130" width="10.21875" style="1" bestFit="1" customWidth="1"/>
    <col min="16131" max="16384" width="9.21875" style="1"/>
  </cols>
  <sheetData>
    <row r="1" spans="3:9" ht="15" customHeight="1" x14ac:dyDescent="0.25">
      <c r="C1" s="686"/>
      <c r="D1" s="686"/>
      <c r="E1" s="686"/>
      <c r="F1" s="686"/>
      <c r="G1" s="686"/>
      <c r="H1" s="686"/>
    </row>
    <row r="2" spans="3:9" ht="34.200000000000003" customHeight="1" x14ac:dyDescent="0.25">
      <c r="C2" s="687">
        <f>'L-Pipe Works 4'!C2:H2</f>
        <v>0</v>
      </c>
      <c r="D2" s="687"/>
      <c r="E2" s="687"/>
      <c r="F2" s="687"/>
      <c r="G2" s="687"/>
      <c r="H2" s="687"/>
    </row>
    <row r="3" spans="3:9" ht="18" customHeight="1" x14ac:dyDescent="0.25">
      <c r="C3" s="688" t="s">
        <v>5</v>
      </c>
      <c r="D3" s="688"/>
      <c r="E3" s="688"/>
      <c r="F3" s="688"/>
      <c r="G3" s="688"/>
      <c r="H3" s="688"/>
    </row>
    <row r="4" spans="3:9" ht="26.25" customHeight="1" x14ac:dyDescent="0.25">
      <c r="C4" s="689">
        <f>'L-Pipe Works 4'!C4:E4</f>
        <v>0</v>
      </c>
      <c r="D4" s="689"/>
      <c r="E4" s="689"/>
      <c r="F4" s="689"/>
      <c r="G4" s="689"/>
      <c r="H4" s="689"/>
    </row>
    <row r="5" spans="3:9" ht="18" customHeight="1" x14ac:dyDescent="0.25">
      <c r="C5" s="267" t="s">
        <v>147</v>
      </c>
      <c r="D5" s="293"/>
      <c r="E5" s="293"/>
      <c r="F5" s="293"/>
      <c r="G5" s="294"/>
      <c r="H5" s="301"/>
    </row>
    <row r="6" spans="3:9" ht="18" customHeight="1" x14ac:dyDescent="0.25">
      <c r="C6" s="270" t="s">
        <v>148</v>
      </c>
      <c r="D6" s="302"/>
      <c r="E6" s="302"/>
      <c r="F6" s="302"/>
      <c r="G6" s="303"/>
      <c r="H6" s="304"/>
    </row>
    <row r="7" spans="3:9" ht="4.95" customHeight="1" x14ac:dyDescent="0.25"/>
    <row r="8" spans="3:9" ht="25.2" customHeight="1" x14ac:dyDescent="0.25">
      <c r="C8" s="305" t="s">
        <v>74</v>
      </c>
      <c r="D8" s="306" t="s">
        <v>0</v>
      </c>
      <c r="E8" s="306" t="s">
        <v>1</v>
      </c>
      <c r="F8" s="306" t="s">
        <v>2</v>
      </c>
      <c r="G8" s="307" t="s">
        <v>3</v>
      </c>
      <c r="H8" s="308" t="s">
        <v>4</v>
      </c>
    </row>
    <row r="9" spans="3:9" ht="20.100000000000001" customHeight="1" x14ac:dyDescent="0.25">
      <c r="C9" s="685"/>
      <c r="D9" s="685"/>
      <c r="E9" s="685"/>
      <c r="F9" s="685"/>
      <c r="G9" s="685"/>
      <c r="H9" s="320"/>
    </row>
    <row r="10" spans="3:9" ht="18" customHeight="1" x14ac:dyDescent="0.25">
      <c r="C10" s="278" t="s">
        <v>176</v>
      </c>
      <c r="D10" s="278" t="s">
        <v>550</v>
      </c>
      <c r="E10" s="278"/>
      <c r="F10" s="278"/>
      <c r="G10" s="279"/>
      <c r="H10" s="309"/>
    </row>
    <row r="11" spans="3:9" s="284" customFormat="1" x14ac:dyDescent="0.25">
      <c r="C11" s="280"/>
      <c r="D11" s="281" t="s">
        <v>699</v>
      </c>
      <c r="E11" s="280"/>
      <c r="F11" s="280"/>
      <c r="G11" s="282"/>
      <c r="H11" s="310"/>
    </row>
    <row r="12" spans="3:9" s="284" customFormat="1" x14ac:dyDescent="0.25">
      <c r="C12" s="332"/>
      <c r="D12" s="351"/>
      <c r="E12" s="332"/>
      <c r="F12" s="333"/>
      <c r="G12" s="352"/>
      <c r="H12" s="353"/>
    </row>
    <row r="13" spans="3:9" s="284" customFormat="1" x14ac:dyDescent="0.25">
      <c r="C13" s="354">
        <v>1.1000000000000001</v>
      </c>
      <c r="D13" s="355" t="s">
        <v>549</v>
      </c>
      <c r="E13" s="332"/>
      <c r="F13" s="333"/>
      <c r="G13" s="352"/>
      <c r="H13" s="353"/>
    </row>
    <row r="14" spans="3:9" s="284" customFormat="1" x14ac:dyDescent="0.25">
      <c r="C14" s="332"/>
      <c r="D14" s="356"/>
      <c r="E14" s="332"/>
      <c r="F14" s="333"/>
      <c r="G14" s="352"/>
      <c r="H14" s="353"/>
      <c r="I14" s="1"/>
    </row>
    <row r="15" spans="3:9" s="284" customFormat="1" x14ac:dyDescent="0.25">
      <c r="C15" s="285" t="s">
        <v>15</v>
      </c>
      <c r="D15" s="357" t="s">
        <v>478</v>
      </c>
      <c r="E15" s="285" t="s">
        <v>82</v>
      </c>
      <c r="F15" s="337">
        <v>1</v>
      </c>
      <c r="G15" s="287"/>
      <c r="H15" s="358"/>
    </row>
    <row r="16" spans="3:9" s="284" customFormat="1" x14ac:dyDescent="0.25">
      <c r="C16" s="285"/>
      <c r="D16" s="357"/>
      <c r="E16" s="285"/>
      <c r="F16" s="337"/>
      <c r="G16" s="287"/>
      <c r="H16" s="311"/>
    </row>
    <row r="17" spans="3:8" s="284" customFormat="1" x14ac:dyDescent="0.25">
      <c r="C17" s="285" t="s">
        <v>694</v>
      </c>
      <c r="D17" s="357" t="s">
        <v>695</v>
      </c>
      <c r="E17" s="285" t="s">
        <v>82</v>
      </c>
      <c r="F17" s="337">
        <v>1</v>
      </c>
      <c r="G17" s="287"/>
      <c r="H17" s="311"/>
    </row>
    <row r="18" spans="3:8" s="284" customFormat="1" x14ac:dyDescent="0.25">
      <c r="C18" s="285" t="s">
        <v>700</v>
      </c>
      <c r="D18" s="357" t="s">
        <v>696</v>
      </c>
      <c r="E18" s="285" t="s">
        <v>82</v>
      </c>
      <c r="F18" s="337">
        <v>1</v>
      </c>
      <c r="G18" s="287"/>
      <c r="H18" s="311"/>
    </row>
    <row r="19" spans="3:8" s="284" customFormat="1" x14ac:dyDescent="0.25">
      <c r="C19" s="285" t="s">
        <v>701</v>
      </c>
      <c r="D19" s="357" t="s">
        <v>697</v>
      </c>
      <c r="E19" s="285" t="s">
        <v>82</v>
      </c>
      <c r="F19" s="337">
        <v>1</v>
      </c>
      <c r="G19" s="287"/>
      <c r="H19" s="311"/>
    </row>
    <row r="20" spans="3:8" s="284" customFormat="1" x14ac:dyDescent="0.25">
      <c r="C20" s="285" t="s">
        <v>702</v>
      </c>
      <c r="D20" s="357" t="s">
        <v>698</v>
      </c>
      <c r="E20" s="285" t="s">
        <v>82</v>
      </c>
      <c r="F20" s="337">
        <v>1</v>
      </c>
      <c r="G20" s="287"/>
      <c r="H20" s="311"/>
    </row>
    <row r="21" spans="3:8" s="284" customFormat="1" x14ac:dyDescent="0.25">
      <c r="C21" s="285"/>
      <c r="D21" s="359"/>
      <c r="E21" s="285"/>
      <c r="F21" s="337"/>
      <c r="G21" s="287"/>
      <c r="H21" s="311"/>
    </row>
    <row r="22" spans="3:8" s="284" customFormat="1" x14ac:dyDescent="0.25">
      <c r="C22" s="285" t="s">
        <v>16</v>
      </c>
      <c r="D22" s="359" t="s">
        <v>551</v>
      </c>
      <c r="E22" s="285" t="s">
        <v>82</v>
      </c>
      <c r="F22" s="337">
        <v>1</v>
      </c>
      <c r="G22" s="287"/>
      <c r="H22" s="311"/>
    </row>
    <row r="23" spans="3:8" s="284" customFormat="1" x14ac:dyDescent="0.25">
      <c r="C23" s="285"/>
      <c r="D23" s="359"/>
      <c r="E23" s="285"/>
      <c r="F23" s="337"/>
      <c r="G23" s="287"/>
      <c r="H23" s="311"/>
    </row>
    <row r="24" spans="3:8" s="284" customFormat="1" x14ac:dyDescent="0.25">
      <c r="C24" s="285" t="s">
        <v>78</v>
      </c>
      <c r="D24" s="359" t="s">
        <v>703</v>
      </c>
      <c r="E24" s="285" t="s">
        <v>82</v>
      </c>
      <c r="F24" s="337">
        <v>1</v>
      </c>
      <c r="G24" s="287"/>
      <c r="H24" s="311"/>
    </row>
    <row r="25" spans="3:8" s="284" customFormat="1" x14ac:dyDescent="0.25">
      <c r="C25" s="285"/>
      <c r="D25" s="359"/>
      <c r="E25" s="285"/>
      <c r="F25" s="337"/>
      <c r="G25" s="287"/>
      <c r="H25" s="311"/>
    </row>
    <row r="26" spans="3:8" s="284" customFormat="1" ht="15" customHeight="1" x14ac:dyDescent="0.25">
      <c r="C26" s="285" t="s">
        <v>79</v>
      </c>
      <c r="D26" s="359" t="s">
        <v>705</v>
      </c>
      <c r="E26" s="285" t="s">
        <v>212</v>
      </c>
      <c r="F26" s="337">
        <v>1</v>
      </c>
      <c r="G26" s="287"/>
      <c r="H26" s="311"/>
    </row>
    <row r="27" spans="3:8" s="284" customFormat="1" ht="15" customHeight="1" x14ac:dyDescent="0.25">
      <c r="C27" s="285"/>
      <c r="D27" s="359"/>
      <c r="E27" s="285"/>
      <c r="F27" s="337"/>
      <c r="G27" s="287"/>
      <c r="H27" s="311"/>
    </row>
    <row r="28" spans="3:8" s="284" customFormat="1" ht="15" customHeight="1" x14ac:dyDescent="0.25">
      <c r="C28" s="285"/>
      <c r="D28" s="359"/>
      <c r="E28" s="285"/>
      <c r="F28" s="337"/>
      <c r="G28" s="287"/>
      <c r="H28" s="311"/>
    </row>
    <row r="29" spans="3:8" s="284" customFormat="1" x14ac:dyDescent="0.25">
      <c r="C29" s="285"/>
      <c r="D29" s="359"/>
      <c r="E29" s="285"/>
      <c r="F29" s="290"/>
      <c r="G29" s="352"/>
      <c r="H29" s="353"/>
    </row>
    <row r="30" spans="3:8" s="284" customFormat="1" x14ac:dyDescent="0.25">
      <c r="C30" s="285"/>
      <c r="D30" s="359"/>
      <c r="E30" s="285"/>
      <c r="F30" s="290"/>
      <c r="G30" s="352"/>
      <c r="H30" s="353"/>
    </row>
    <row r="31" spans="3:8" ht="31.5" customHeight="1" x14ac:dyDescent="0.25">
      <c r="C31" s="685" t="s">
        <v>149</v>
      </c>
      <c r="D31" s="685"/>
      <c r="E31" s="685"/>
      <c r="F31" s="685"/>
      <c r="G31" s="685"/>
      <c r="H31" s="300">
        <f>H15</f>
        <v>0</v>
      </c>
    </row>
    <row r="32" spans="3:8" ht="18" customHeight="1" x14ac:dyDescent="0.25"/>
    <row r="33" ht="18" customHeight="1" x14ac:dyDescent="0.25"/>
    <row r="34" ht="18" customHeight="1" x14ac:dyDescent="0.25"/>
    <row r="35" ht="15" customHeight="1" x14ac:dyDescent="0.25"/>
    <row r="36" ht="18" customHeight="1" x14ac:dyDescent="0.25"/>
    <row r="37" ht="18" customHeight="1" x14ac:dyDescent="0.25"/>
    <row r="38" ht="18" customHeight="1" x14ac:dyDescent="0.25"/>
    <row r="39" ht="15" customHeight="1" x14ac:dyDescent="0.25"/>
    <row r="40" ht="18" customHeight="1" x14ac:dyDescent="0.25"/>
    <row r="41" ht="18" customHeight="1" x14ac:dyDescent="0.25"/>
    <row r="42" ht="18" customHeight="1" x14ac:dyDescent="0.25"/>
    <row r="43" ht="18" customHeight="1" x14ac:dyDescent="0.25"/>
    <row r="44" ht="15" customHeight="1" x14ac:dyDescent="0.25"/>
    <row r="45" ht="18" customHeight="1" x14ac:dyDescent="0.25"/>
    <row r="46" ht="25.2" customHeight="1" x14ac:dyDescent="0.25"/>
    <row r="47" ht="18" customHeight="1" x14ac:dyDescent="0.25"/>
    <row r="48" ht="18" customHeight="1" x14ac:dyDescent="0.25"/>
    <row r="49" ht="18" customHeight="1" x14ac:dyDescent="0.25"/>
    <row r="50" ht="18" customHeight="1" x14ac:dyDescent="0.25"/>
    <row r="51" ht="18" customHeight="1" x14ac:dyDescent="0.25"/>
    <row r="52" ht="18" customHeight="1" x14ac:dyDescent="0.25"/>
    <row r="53" ht="20.100000000000001" customHeight="1" x14ac:dyDescent="0.25"/>
  </sheetData>
  <mergeCells count="6">
    <mergeCell ref="C31:G31"/>
    <mergeCell ref="C1:H1"/>
    <mergeCell ref="C2:H2"/>
    <mergeCell ref="C3:H3"/>
    <mergeCell ref="C9:G9"/>
    <mergeCell ref="C4:H4"/>
  </mergeCells>
  <pageMargins left="0.55118110236220474" right="0.15748031496062992" top="0.39370078740157483" bottom="0.39370078740157483" header="0" footer="0.59055118110236227"/>
  <pageSetup paperSize="9" scale="57" orientation="portrait" r:id="rId1"/>
  <headerFooter differentOddEven="1" alignWithMargins="0">
    <oddHeader>&amp;CBill of Quantities C2.2.16</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I58"/>
  <sheetViews>
    <sheetView showGridLines="0" showZeros="0" view="pageBreakPreview" zoomScale="90" zoomScaleNormal="100" zoomScaleSheetLayoutView="90" workbookViewId="0">
      <selection activeCell="C3" sqref="C3:H58"/>
    </sheetView>
  </sheetViews>
  <sheetFormatPr defaultColWidth="9.21875" defaultRowHeight="13.2" x14ac:dyDescent="0.25"/>
  <cols>
    <col min="1" max="1" width="9.21875" style="360"/>
    <col min="2" max="2" width="4.109375" style="360" customWidth="1"/>
    <col min="3" max="3" width="7.44140625" style="360" customWidth="1"/>
    <col min="4" max="4" width="76.6640625" style="360" customWidth="1"/>
    <col min="5" max="5" width="8.77734375" style="360" customWidth="1"/>
    <col min="6" max="8" width="15" style="360" customWidth="1"/>
    <col min="9" max="16384" width="9.21875" style="360"/>
  </cols>
  <sheetData>
    <row r="1" spans="2:9" ht="15" customHeight="1" x14ac:dyDescent="0.25">
      <c r="C1" s="695"/>
      <c r="D1" s="695"/>
      <c r="E1" s="695"/>
      <c r="F1" s="695"/>
      <c r="G1" s="695"/>
      <c r="H1" s="695"/>
    </row>
    <row r="2" spans="2:9" ht="39" customHeight="1" x14ac:dyDescent="0.25">
      <c r="C2" s="696">
        <f>'LF - ERF CONNECTIONS(WATER)'!C2:H2</f>
        <v>0</v>
      </c>
      <c r="D2" s="696"/>
      <c r="E2" s="696"/>
      <c r="F2" s="696"/>
      <c r="G2" s="696"/>
      <c r="H2" s="696"/>
    </row>
    <row r="3" spans="2:9" ht="18" customHeight="1" x14ac:dyDescent="0.25">
      <c r="C3" s="697" t="s">
        <v>5</v>
      </c>
      <c r="D3" s="697"/>
      <c r="E3" s="697"/>
      <c r="F3" s="697"/>
      <c r="G3" s="697"/>
      <c r="H3" s="697"/>
    </row>
    <row r="4" spans="2:9" ht="18" customHeight="1" x14ac:dyDescent="0.25">
      <c r="C4" s="697">
        <f>'LF - ERF CONNECTIONS(WATER)'!C4:H4</f>
        <v>0</v>
      </c>
      <c r="D4" s="697"/>
      <c r="E4" s="697"/>
      <c r="F4" s="698"/>
      <c r="G4" s="698"/>
      <c r="H4" s="698"/>
    </row>
    <row r="5" spans="2:9" ht="18" customHeight="1" x14ac:dyDescent="0.25">
      <c r="C5" s="361" t="s">
        <v>147</v>
      </c>
      <c r="D5" s="361"/>
      <c r="E5" s="361"/>
      <c r="F5" s="361"/>
      <c r="G5" s="361"/>
      <c r="H5" s="361"/>
    </row>
    <row r="6" spans="2:9" ht="18" customHeight="1" x14ac:dyDescent="0.25">
      <c r="C6" s="361" t="s">
        <v>75</v>
      </c>
      <c r="D6" s="361"/>
      <c r="E6" s="361"/>
      <c r="F6" s="361"/>
      <c r="G6" s="361"/>
      <c r="H6" s="361"/>
    </row>
    <row r="7" spans="2:9" ht="12.75" customHeight="1" x14ac:dyDescent="0.25"/>
    <row r="8" spans="2:9" ht="25.2" customHeight="1" x14ac:dyDescent="0.25">
      <c r="C8" s="362" t="s">
        <v>74</v>
      </c>
      <c r="D8" s="363" t="s">
        <v>0</v>
      </c>
      <c r="E8" s="364" t="s">
        <v>1</v>
      </c>
      <c r="F8" s="364" t="s">
        <v>2</v>
      </c>
      <c r="G8" s="364" t="s">
        <v>3</v>
      </c>
      <c r="H8" s="364" t="s">
        <v>224</v>
      </c>
    </row>
    <row r="9" spans="2:9" s="366" customFormat="1" ht="9.75" customHeight="1" x14ac:dyDescent="0.25">
      <c r="B9" s="360"/>
      <c r="C9" s="365"/>
    </row>
    <row r="10" spans="2:9" ht="24.75" customHeight="1" x14ac:dyDescent="0.25">
      <c r="C10" s="367" t="s">
        <v>225</v>
      </c>
      <c r="D10" s="368" t="s">
        <v>226</v>
      </c>
      <c r="E10" s="368"/>
      <c r="F10" s="368"/>
      <c r="G10" s="368"/>
      <c r="H10" s="368"/>
    </row>
    <row r="11" spans="2:9" s="371" customFormat="1" ht="25.2" customHeight="1" x14ac:dyDescent="0.25">
      <c r="B11" s="360"/>
      <c r="C11" s="369"/>
      <c r="D11" s="370" t="s">
        <v>227</v>
      </c>
      <c r="E11" s="369"/>
      <c r="F11" s="369"/>
      <c r="G11" s="369"/>
      <c r="H11" s="369"/>
    </row>
    <row r="12" spans="2:9" s="371" customFormat="1" ht="10.5" customHeight="1" x14ac:dyDescent="0.25">
      <c r="B12" s="360"/>
      <c r="C12" s="369"/>
      <c r="D12" s="370"/>
      <c r="E12" s="369"/>
      <c r="F12" s="369"/>
      <c r="G12" s="369"/>
      <c r="H12" s="369"/>
    </row>
    <row r="13" spans="2:9" s="371" customFormat="1" ht="18" customHeight="1" x14ac:dyDescent="0.25">
      <c r="B13" s="360"/>
      <c r="C13" s="372">
        <v>1.1000000000000001</v>
      </c>
      <c r="D13" s="373" t="s">
        <v>228</v>
      </c>
      <c r="E13" s="374"/>
      <c r="F13" s="351"/>
      <c r="G13" s="375"/>
      <c r="H13" s="375"/>
    </row>
    <row r="14" spans="2:9" s="371" customFormat="1" ht="12" customHeight="1" x14ac:dyDescent="0.25">
      <c r="B14" s="360"/>
      <c r="C14" s="374"/>
      <c r="D14" s="376"/>
      <c r="E14" s="374"/>
      <c r="F14" s="375"/>
      <c r="G14" s="375"/>
      <c r="H14" s="375"/>
      <c r="I14" s="360"/>
    </row>
    <row r="15" spans="2:9" s="371" customFormat="1" ht="17.25" customHeight="1" x14ac:dyDescent="0.25">
      <c r="B15" s="360"/>
      <c r="C15" s="374" t="s">
        <v>15</v>
      </c>
      <c r="D15" s="376" t="s">
        <v>229</v>
      </c>
      <c r="E15" s="351" t="s">
        <v>230</v>
      </c>
      <c r="F15" s="351">
        <v>1</v>
      </c>
      <c r="G15" s="358"/>
      <c r="H15" s="358"/>
    </row>
    <row r="16" spans="2:9" s="371" customFormat="1" ht="14.25" customHeight="1" x14ac:dyDescent="0.25">
      <c r="B16" s="360"/>
      <c r="C16" s="377"/>
      <c r="D16" s="376"/>
      <c r="E16" s="351"/>
      <c r="F16" s="351"/>
      <c r="G16" s="358"/>
      <c r="H16" s="358"/>
    </row>
    <row r="17" spans="2:8" s="371" customFormat="1" ht="16.5" customHeight="1" x14ac:dyDescent="0.25">
      <c r="B17" s="360"/>
      <c r="C17" s="374" t="s">
        <v>16</v>
      </c>
      <c r="D17" s="376" t="s">
        <v>231</v>
      </c>
      <c r="E17" s="351" t="s">
        <v>230</v>
      </c>
      <c r="F17" s="351">
        <v>1</v>
      </c>
      <c r="G17" s="378"/>
      <c r="H17" s="358"/>
    </row>
    <row r="18" spans="2:8" s="371" customFormat="1" ht="16.5" customHeight="1" x14ac:dyDescent="0.25">
      <c r="B18" s="360"/>
      <c r="C18" s="374"/>
      <c r="D18" s="376"/>
      <c r="E18" s="379"/>
      <c r="F18" s="351"/>
      <c r="G18" s="378"/>
      <c r="H18" s="358"/>
    </row>
    <row r="19" spans="2:8" s="371" customFormat="1" ht="18" customHeight="1" x14ac:dyDescent="0.25">
      <c r="B19" s="360"/>
      <c r="C19" s="372">
        <v>1.2</v>
      </c>
      <c r="D19" s="380" t="s">
        <v>232</v>
      </c>
      <c r="E19" s="379"/>
      <c r="F19" s="375"/>
      <c r="G19" s="381"/>
      <c r="H19" s="358"/>
    </row>
    <row r="20" spans="2:8" ht="12" customHeight="1" x14ac:dyDescent="0.25">
      <c r="C20" s="374"/>
      <c r="D20" s="382"/>
      <c r="E20" s="374"/>
      <c r="F20" s="375"/>
      <c r="G20" s="381"/>
      <c r="H20" s="358"/>
    </row>
    <row r="21" spans="2:8" ht="14.25" customHeight="1" x14ac:dyDescent="0.25">
      <c r="C21" s="374" t="s">
        <v>7</v>
      </c>
      <c r="D21" s="379" t="s">
        <v>233</v>
      </c>
      <c r="E21" s="351" t="s">
        <v>234</v>
      </c>
      <c r="F21" s="351">
        <v>1</v>
      </c>
      <c r="G21" s="358"/>
      <c r="H21" s="358"/>
    </row>
    <row r="22" spans="2:8" s="371" customFormat="1" ht="12" customHeight="1" x14ac:dyDescent="0.25">
      <c r="B22" s="360"/>
      <c r="C22" s="374"/>
      <c r="D22" s="379"/>
      <c r="E22" s="351"/>
      <c r="F22" s="351"/>
      <c r="G22" s="358"/>
      <c r="H22" s="358"/>
    </row>
    <row r="23" spans="2:8" s="371" customFormat="1" ht="19.5" customHeight="1" x14ac:dyDescent="0.25">
      <c r="B23" s="360"/>
      <c r="C23" s="374" t="s">
        <v>8</v>
      </c>
      <c r="D23" s="351" t="s">
        <v>235</v>
      </c>
      <c r="E23" s="383" t="s">
        <v>236</v>
      </c>
      <c r="F23" s="384">
        <v>1</v>
      </c>
      <c r="G23" s="358"/>
      <c r="H23" s="358"/>
    </row>
    <row r="24" spans="2:8" s="371" customFormat="1" ht="19.5" customHeight="1" x14ac:dyDescent="0.25">
      <c r="B24" s="360"/>
      <c r="C24" s="374"/>
      <c r="D24" s="351"/>
      <c r="E24" s="376"/>
      <c r="F24" s="384"/>
      <c r="G24" s="358"/>
      <c r="H24" s="358"/>
    </row>
    <row r="25" spans="2:8" s="371" customFormat="1" ht="19.5" customHeight="1" x14ac:dyDescent="0.25">
      <c r="B25" s="360"/>
      <c r="C25" s="374"/>
      <c r="D25" s="385" t="s">
        <v>470</v>
      </c>
      <c r="E25" s="386" t="s">
        <v>230</v>
      </c>
      <c r="F25" s="384">
        <v>1</v>
      </c>
      <c r="G25" s="358"/>
      <c r="H25" s="358"/>
    </row>
    <row r="26" spans="2:8" ht="13.5" customHeight="1" x14ac:dyDescent="0.25">
      <c r="C26" s="377"/>
      <c r="D26" s="351"/>
      <c r="E26" s="376"/>
      <c r="F26" s="387"/>
      <c r="G26" s="381"/>
      <c r="H26" s="358"/>
    </row>
    <row r="27" spans="2:8" ht="16.5" customHeight="1" x14ac:dyDescent="0.25">
      <c r="C27" s="372">
        <v>1.3</v>
      </c>
      <c r="D27" s="388" t="s">
        <v>237</v>
      </c>
      <c r="E27" s="376"/>
      <c r="F27" s="384"/>
      <c r="G27" s="358"/>
      <c r="H27" s="358"/>
    </row>
    <row r="28" spans="2:8" ht="13.5" customHeight="1" x14ac:dyDescent="0.25">
      <c r="C28" s="389"/>
      <c r="D28" s="388"/>
      <c r="E28" s="376"/>
      <c r="F28" s="384"/>
      <c r="G28" s="358"/>
      <c r="H28" s="358"/>
    </row>
    <row r="29" spans="2:8" x14ac:dyDescent="0.25">
      <c r="C29" s="374" t="s">
        <v>11</v>
      </c>
      <c r="D29" s="383" t="s">
        <v>238</v>
      </c>
      <c r="E29" s="351" t="s">
        <v>239</v>
      </c>
      <c r="F29" s="384">
        <v>1</v>
      </c>
      <c r="G29" s="358"/>
      <c r="H29" s="358"/>
    </row>
    <row r="30" spans="2:8" ht="12.75" customHeight="1" x14ac:dyDescent="0.25">
      <c r="C30" s="390"/>
      <c r="D30" s="391"/>
      <c r="E30" s="391"/>
      <c r="F30" s="387"/>
      <c r="G30" s="378"/>
      <c r="H30" s="358"/>
    </row>
    <row r="31" spans="2:8" x14ac:dyDescent="0.25">
      <c r="C31" s="374" t="s">
        <v>12</v>
      </c>
      <c r="D31" s="392" t="s">
        <v>240</v>
      </c>
      <c r="E31" s="351" t="s">
        <v>239</v>
      </c>
      <c r="F31" s="384">
        <v>1</v>
      </c>
      <c r="G31" s="358"/>
      <c r="H31" s="358"/>
    </row>
    <row r="32" spans="2:8" ht="12.75" customHeight="1" x14ac:dyDescent="0.25">
      <c r="C32" s="390"/>
      <c r="D32" s="391"/>
      <c r="E32" s="374"/>
      <c r="F32" s="375"/>
      <c r="G32" s="375"/>
      <c r="H32" s="375"/>
    </row>
    <row r="33" spans="2:8" ht="12.75" customHeight="1" x14ac:dyDescent="0.25">
      <c r="C33" s="393">
        <v>1.3</v>
      </c>
      <c r="D33" s="394" t="s">
        <v>453</v>
      </c>
      <c r="E33" s="395"/>
      <c r="F33" s="375"/>
      <c r="G33" s="375"/>
      <c r="H33" s="375"/>
    </row>
    <row r="34" spans="2:8" ht="12.75" customHeight="1" x14ac:dyDescent="0.25">
      <c r="C34" s="393"/>
      <c r="D34" s="396"/>
      <c r="E34" s="395"/>
      <c r="F34" s="375"/>
      <c r="G34" s="375"/>
      <c r="H34" s="375"/>
    </row>
    <row r="35" spans="2:8" ht="12.75" customHeight="1" x14ac:dyDescent="0.25">
      <c r="C35" s="393"/>
      <c r="D35" s="396" t="s">
        <v>454</v>
      </c>
      <c r="E35" s="395"/>
      <c r="F35" s="375"/>
      <c r="G35" s="375"/>
      <c r="H35" s="375"/>
    </row>
    <row r="36" spans="2:8" ht="12.75" customHeight="1" x14ac:dyDescent="0.25">
      <c r="C36" s="393" t="s">
        <v>11</v>
      </c>
      <c r="D36" s="396"/>
      <c r="E36" s="395"/>
      <c r="F36" s="375"/>
      <c r="G36" s="375"/>
      <c r="H36" s="375"/>
    </row>
    <row r="37" spans="2:8" ht="12.75" customHeight="1" x14ac:dyDescent="0.25">
      <c r="C37" s="393"/>
      <c r="D37" s="385" t="s">
        <v>455</v>
      </c>
      <c r="E37" s="386" t="s">
        <v>239</v>
      </c>
      <c r="F37" s="397">
        <v>1</v>
      </c>
      <c r="G37" s="375"/>
      <c r="H37" s="358"/>
    </row>
    <row r="38" spans="2:8" ht="12.75" customHeight="1" x14ac:dyDescent="0.25">
      <c r="C38" s="393"/>
      <c r="D38" s="398"/>
      <c r="E38" s="386"/>
      <c r="F38" s="397"/>
      <c r="G38" s="375"/>
      <c r="H38" s="375"/>
    </row>
    <row r="39" spans="2:8" ht="12.75" customHeight="1" x14ac:dyDescent="0.25">
      <c r="C39" s="393" t="s">
        <v>12</v>
      </c>
      <c r="D39" s="396" t="s">
        <v>456</v>
      </c>
      <c r="E39" s="395"/>
      <c r="F39" s="397"/>
      <c r="G39" s="375"/>
      <c r="H39" s="375"/>
    </row>
    <row r="40" spans="2:8" ht="12.75" customHeight="1" x14ac:dyDescent="0.25">
      <c r="C40" s="393"/>
      <c r="D40" s="396"/>
      <c r="E40" s="395"/>
      <c r="F40" s="397"/>
      <c r="G40" s="375"/>
      <c r="H40" s="375"/>
    </row>
    <row r="41" spans="2:8" ht="12.75" customHeight="1" x14ac:dyDescent="0.25">
      <c r="C41" s="393"/>
      <c r="D41" s="399" t="s">
        <v>457</v>
      </c>
      <c r="E41" s="400" t="s">
        <v>239</v>
      </c>
      <c r="F41" s="397">
        <v>1</v>
      </c>
      <c r="G41" s="375"/>
      <c r="H41" s="358"/>
    </row>
    <row r="42" spans="2:8" ht="12.75" customHeight="1" x14ac:dyDescent="0.25">
      <c r="C42" s="393"/>
      <c r="D42" s="401"/>
      <c r="E42" s="386"/>
      <c r="F42" s="375"/>
      <c r="G42" s="375"/>
      <c r="H42" s="375"/>
    </row>
    <row r="43" spans="2:8" s="1" customFormat="1" ht="23.25" customHeight="1" x14ac:dyDescent="0.25">
      <c r="B43" s="284"/>
      <c r="C43" s="393"/>
      <c r="D43" s="385" t="s">
        <v>458</v>
      </c>
      <c r="E43" s="386" t="s">
        <v>239</v>
      </c>
      <c r="F43" s="402">
        <v>1</v>
      </c>
      <c r="G43" s="403"/>
      <c r="H43" s="358"/>
    </row>
    <row r="44" spans="2:8" ht="18" customHeight="1" x14ac:dyDescent="0.25">
      <c r="C44" s="393" t="s">
        <v>13</v>
      </c>
      <c r="D44" s="396" t="s">
        <v>459</v>
      </c>
      <c r="E44" s="395"/>
      <c r="F44" s="375"/>
      <c r="G44" s="375"/>
      <c r="H44" s="375"/>
    </row>
    <row r="45" spans="2:8" ht="18" customHeight="1" x14ac:dyDescent="0.25">
      <c r="C45" s="393"/>
      <c r="D45" s="693" t="s">
        <v>460</v>
      </c>
      <c r="E45" s="395"/>
      <c r="F45" s="375"/>
      <c r="G45" s="375"/>
      <c r="H45" s="375"/>
    </row>
    <row r="46" spans="2:8" ht="18" customHeight="1" x14ac:dyDescent="0.25">
      <c r="C46" s="393"/>
      <c r="D46" s="693"/>
      <c r="E46" s="395" t="s">
        <v>354</v>
      </c>
      <c r="F46" s="374">
        <v>1</v>
      </c>
      <c r="G46" s="375"/>
      <c r="H46" s="358"/>
    </row>
    <row r="47" spans="2:8" ht="18" customHeight="1" x14ac:dyDescent="0.25">
      <c r="C47" s="393">
        <v>3.3</v>
      </c>
      <c r="D47" s="404" t="s">
        <v>461</v>
      </c>
      <c r="E47" s="405"/>
      <c r="F47" s="374"/>
      <c r="G47" s="375"/>
      <c r="H47" s="375"/>
    </row>
    <row r="48" spans="2:8" ht="18" customHeight="1" x14ac:dyDescent="0.25">
      <c r="C48" s="393"/>
      <c r="D48" s="404" t="s">
        <v>462</v>
      </c>
      <c r="E48" s="405"/>
      <c r="F48" s="374"/>
      <c r="G48" s="375"/>
      <c r="H48" s="375"/>
    </row>
    <row r="49" spans="3:8" ht="18" customHeight="1" x14ac:dyDescent="0.25">
      <c r="C49" s="393"/>
      <c r="D49" s="396" t="s">
        <v>463</v>
      </c>
      <c r="E49" s="405"/>
      <c r="F49" s="374"/>
      <c r="G49" s="375"/>
      <c r="H49" s="375"/>
    </row>
    <row r="50" spans="3:8" ht="18" customHeight="1" x14ac:dyDescent="0.25">
      <c r="C50" s="393" t="s">
        <v>59</v>
      </c>
      <c r="D50" s="406" t="s">
        <v>464</v>
      </c>
      <c r="E50" s="407" t="s">
        <v>230</v>
      </c>
      <c r="F50" s="374">
        <v>1</v>
      </c>
      <c r="G50" s="375"/>
      <c r="H50" s="358"/>
    </row>
    <row r="51" spans="3:8" ht="18" customHeight="1" x14ac:dyDescent="0.25">
      <c r="C51" s="393"/>
      <c r="D51" s="404" t="s">
        <v>465</v>
      </c>
      <c r="E51" s="395"/>
      <c r="F51" s="374"/>
      <c r="G51" s="375"/>
      <c r="H51" s="375"/>
    </row>
    <row r="52" spans="3:8" ht="18" customHeight="1" x14ac:dyDescent="0.25">
      <c r="C52" s="393" t="s">
        <v>204</v>
      </c>
      <c r="D52" s="406" t="s">
        <v>466</v>
      </c>
      <c r="E52" s="395" t="s">
        <v>38</v>
      </c>
      <c r="F52" s="375">
        <v>1</v>
      </c>
      <c r="G52" s="375"/>
      <c r="H52" s="358"/>
    </row>
    <row r="53" spans="3:8" ht="15.75" customHeight="1" x14ac:dyDescent="0.25">
      <c r="C53" s="393"/>
      <c r="D53" s="396" t="s">
        <v>467</v>
      </c>
      <c r="E53" s="395"/>
      <c r="F53" s="375"/>
      <c r="G53" s="375"/>
      <c r="H53" s="375"/>
    </row>
    <row r="54" spans="3:8" ht="30" customHeight="1" x14ac:dyDescent="0.25">
      <c r="C54" s="393"/>
      <c r="D54" s="396" t="s">
        <v>468</v>
      </c>
      <c r="E54" s="395"/>
      <c r="F54" s="408"/>
      <c r="G54" s="375"/>
      <c r="H54" s="375"/>
    </row>
    <row r="55" spans="3:8" ht="18" customHeight="1" x14ac:dyDescent="0.25">
      <c r="C55" s="393" t="s">
        <v>275</v>
      </c>
      <c r="D55" s="385" t="s">
        <v>469</v>
      </c>
      <c r="E55" s="407" t="s">
        <v>230</v>
      </c>
      <c r="F55" s="408">
        <v>1</v>
      </c>
      <c r="G55" s="375"/>
      <c r="H55" s="358"/>
    </row>
    <row r="56" spans="3:8" ht="18" customHeight="1" x14ac:dyDescent="0.25">
      <c r="C56" s="374"/>
      <c r="D56" s="374"/>
      <c r="E56" s="374"/>
      <c r="F56" s="408"/>
      <c r="G56" s="375"/>
      <c r="H56" s="375"/>
    </row>
    <row r="57" spans="3:8" ht="18" customHeight="1" x14ac:dyDescent="0.25">
      <c r="C57" s="409"/>
      <c r="D57" s="410"/>
      <c r="E57" s="410"/>
      <c r="F57" s="410"/>
      <c r="G57" s="410"/>
      <c r="H57" s="410"/>
    </row>
    <row r="58" spans="3:8" ht="20.100000000000001" customHeight="1" thickBot="1" x14ac:dyDescent="0.3">
      <c r="C58" s="694" t="s">
        <v>241</v>
      </c>
      <c r="D58" s="694"/>
      <c r="E58" s="694"/>
      <c r="F58" s="694"/>
      <c r="G58" s="694"/>
      <c r="H58" s="411"/>
    </row>
  </sheetData>
  <mergeCells count="6">
    <mergeCell ref="D45:D46"/>
    <mergeCell ref="C58:G58"/>
    <mergeCell ref="C1:H1"/>
    <mergeCell ref="C2:H2"/>
    <mergeCell ref="C3:H3"/>
    <mergeCell ref="C4:H4"/>
  </mergeCells>
  <pageMargins left="0.55118110236220474" right="0.15748031496062992" top="0.39370078740157483" bottom="0.39370078740157483" header="0" footer="0.59055118110236227"/>
  <pageSetup paperSize="9" scale="69" orientation="portrait" r:id="rId1"/>
  <headerFooter differentOddEven="1" alignWithMargins="0">
    <oddHeader>&amp;CBill of Quantities C2.2.13</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60"/>
  <sheetViews>
    <sheetView showGridLines="0" showZeros="0" view="pageBreakPreview" zoomScale="70" zoomScaleNormal="100" zoomScaleSheetLayoutView="70" workbookViewId="0">
      <selection activeCell="B1" sqref="B1:I60"/>
    </sheetView>
  </sheetViews>
  <sheetFormatPr defaultColWidth="9.21875" defaultRowHeight="13.2" x14ac:dyDescent="0.25"/>
  <cols>
    <col min="1" max="1" width="11.88671875" style="1" customWidth="1"/>
    <col min="2" max="2" width="1.77734375" style="1" customWidth="1"/>
    <col min="3" max="3" width="6.77734375" style="1" customWidth="1"/>
    <col min="4" max="4" width="10" style="1" customWidth="1"/>
    <col min="5" max="5" width="80.5546875" style="1" customWidth="1"/>
    <col min="6" max="6" width="9" style="1" customWidth="1"/>
    <col min="7" max="7" width="15" style="1" customWidth="1"/>
    <col min="8" max="8" width="15" style="437" customWidth="1"/>
    <col min="9" max="9" width="15" style="438" customWidth="1"/>
    <col min="10" max="16384" width="9.21875" style="1"/>
  </cols>
  <sheetData>
    <row r="1" spans="2:9" x14ac:dyDescent="0.25">
      <c r="C1" s="686"/>
      <c r="D1" s="686"/>
      <c r="E1" s="686"/>
      <c r="F1" s="686"/>
      <c r="G1" s="686"/>
      <c r="H1" s="686"/>
      <c r="I1" s="686"/>
    </row>
    <row r="2" spans="2:9" ht="31.8" customHeight="1" x14ac:dyDescent="0.25">
      <c r="C2" s="687">
        <f>'GA Concrete (Small works)'!C2:H2</f>
        <v>0</v>
      </c>
      <c r="D2" s="687"/>
      <c r="E2" s="687"/>
      <c r="F2" s="687"/>
      <c r="G2" s="687"/>
      <c r="H2" s="687"/>
      <c r="I2" s="687"/>
    </row>
    <row r="3" spans="2:9" x14ac:dyDescent="0.25">
      <c r="C3" s="688" t="s">
        <v>5</v>
      </c>
      <c r="D3" s="688"/>
      <c r="E3" s="688"/>
      <c r="F3" s="688"/>
      <c r="G3" s="688"/>
      <c r="H3" s="688"/>
      <c r="I3" s="688"/>
    </row>
    <row r="4" spans="2:9" ht="26.25" customHeight="1" x14ac:dyDescent="0.25">
      <c r="C4" s="689">
        <f>'GA Concrete (Small works)'!C4:E4</f>
        <v>0</v>
      </c>
      <c r="D4" s="689"/>
      <c r="E4" s="689"/>
      <c r="F4" s="689"/>
      <c r="G4" s="689"/>
      <c r="H4" s="689"/>
      <c r="I4" s="689"/>
    </row>
    <row r="5" spans="2:9" x14ac:dyDescent="0.25">
      <c r="C5" s="267" t="s">
        <v>242</v>
      </c>
      <c r="D5" s="293"/>
      <c r="E5" s="293"/>
      <c r="F5" s="293"/>
      <c r="G5" s="293"/>
      <c r="H5" s="412"/>
      <c r="I5" s="413"/>
    </row>
    <row r="6" spans="2:9" x14ac:dyDescent="0.25">
      <c r="C6" s="270" t="s">
        <v>249</v>
      </c>
      <c r="D6" s="302"/>
      <c r="E6" s="302"/>
      <c r="F6" s="302"/>
      <c r="G6" s="302"/>
      <c r="H6" s="414"/>
      <c r="I6" s="415"/>
    </row>
    <row r="8" spans="2:9" ht="39.6" x14ac:dyDescent="0.25">
      <c r="C8" s="305" t="s">
        <v>74</v>
      </c>
      <c r="D8" s="305" t="s">
        <v>73</v>
      </c>
      <c r="E8" s="416" t="s">
        <v>0</v>
      </c>
      <c r="F8" s="417" t="s">
        <v>1</v>
      </c>
      <c r="G8" s="417" t="s">
        <v>2</v>
      </c>
      <c r="H8" s="418" t="s">
        <v>3</v>
      </c>
      <c r="I8" s="419" t="s">
        <v>224</v>
      </c>
    </row>
    <row r="9" spans="2:9" ht="23.25" customHeight="1" x14ac:dyDescent="0.25">
      <c r="C9" s="278" t="s">
        <v>243</v>
      </c>
      <c r="D9" s="420"/>
      <c r="E9" s="278" t="s">
        <v>244</v>
      </c>
      <c r="F9" s="278"/>
      <c r="G9" s="278"/>
      <c r="H9" s="421"/>
      <c r="I9" s="422"/>
    </row>
    <row r="10" spans="2:9" x14ac:dyDescent="0.25">
      <c r="B10" s="284"/>
      <c r="C10" s="280"/>
      <c r="D10" s="280"/>
      <c r="E10" s="280" t="s">
        <v>245</v>
      </c>
      <c r="F10" s="280"/>
      <c r="G10" s="280"/>
      <c r="H10" s="423"/>
      <c r="I10" s="424"/>
    </row>
    <row r="11" spans="2:9" x14ac:dyDescent="0.25">
      <c r="C11" s="285"/>
      <c r="D11" s="285"/>
      <c r="E11" s="286"/>
      <c r="F11" s="285"/>
      <c r="G11" s="285"/>
      <c r="H11" s="425"/>
      <c r="I11" s="426"/>
    </row>
    <row r="12" spans="2:9" x14ac:dyDescent="0.25">
      <c r="C12" s="289">
        <v>1.1000000000000001</v>
      </c>
      <c r="D12" s="285" t="s">
        <v>246</v>
      </c>
      <c r="E12" s="286" t="s">
        <v>474</v>
      </c>
      <c r="F12" s="285"/>
      <c r="G12" s="285"/>
      <c r="H12" s="425"/>
      <c r="I12" s="426"/>
    </row>
    <row r="13" spans="2:9" ht="58.2" customHeight="1" x14ac:dyDescent="0.25">
      <c r="C13" s="289"/>
      <c r="D13" s="285"/>
      <c r="E13" s="280" t="s">
        <v>247</v>
      </c>
      <c r="F13" s="285"/>
      <c r="G13" s="289"/>
      <c r="H13" s="425"/>
      <c r="I13" s="426"/>
    </row>
    <row r="14" spans="2:9" ht="18.45" customHeight="1" x14ac:dyDescent="0.25">
      <c r="C14" s="289" t="s">
        <v>15</v>
      </c>
      <c r="D14" s="285"/>
      <c r="E14" s="285" t="s">
        <v>587</v>
      </c>
      <c r="F14" s="427" t="s">
        <v>82</v>
      </c>
      <c r="G14" s="289">
        <v>1</v>
      </c>
      <c r="H14" s="425"/>
      <c r="I14" s="426"/>
    </row>
    <row r="15" spans="2:9" ht="16.05" customHeight="1" x14ac:dyDescent="0.25">
      <c r="C15" s="289" t="s">
        <v>16</v>
      </c>
      <c r="D15" s="285"/>
      <c r="E15" s="285" t="s">
        <v>590</v>
      </c>
      <c r="F15" s="427" t="s">
        <v>58</v>
      </c>
      <c r="G15" s="289"/>
      <c r="H15" s="425"/>
      <c r="I15" s="426"/>
    </row>
    <row r="16" spans="2:9" ht="21" customHeight="1" x14ac:dyDescent="0.25">
      <c r="C16" s="289"/>
      <c r="D16" s="285"/>
      <c r="E16" s="285"/>
      <c r="F16" s="427"/>
      <c r="G16" s="289"/>
      <c r="H16" s="425"/>
      <c r="I16" s="426"/>
    </row>
    <row r="17" spans="3:9" ht="19.05" customHeight="1" x14ac:dyDescent="0.25">
      <c r="C17" s="289" t="s">
        <v>78</v>
      </c>
      <c r="D17" s="285"/>
      <c r="E17" s="285" t="s">
        <v>588</v>
      </c>
      <c r="F17" s="427" t="s">
        <v>591</v>
      </c>
      <c r="G17" s="289">
        <v>1</v>
      </c>
      <c r="H17" s="425"/>
      <c r="I17" s="426"/>
    </row>
    <row r="18" spans="3:9" ht="22.95" customHeight="1" x14ac:dyDescent="0.25">
      <c r="C18" s="289"/>
      <c r="D18" s="285"/>
      <c r="E18" s="285" t="s">
        <v>589</v>
      </c>
      <c r="F18" s="427"/>
      <c r="G18" s="289"/>
      <c r="H18" s="425"/>
      <c r="I18" s="426"/>
    </row>
    <row r="19" spans="3:9" x14ac:dyDescent="0.25">
      <c r="C19" s="289"/>
      <c r="D19" s="285"/>
      <c r="E19" s="428"/>
      <c r="F19" s="429"/>
      <c r="G19" s="430"/>
      <c r="H19" s="431"/>
      <c r="I19" s="432"/>
    </row>
    <row r="20" spans="3:9" ht="33" customHeight="1" x14ac:dyDescent="0.25">
      <c r="C20" s="289" t="s">
        <v>79</v>
      </c>
      <c r="D20" s="351"/>
      <c r="E20" s="433" t="s">
        <v>592</v>
      </c>
      <c r="F20" s="376" t="s">
        <v>212</v>
      </c>
      <c r="G20" s="351">
        <v>1</v>
      </c>
      <c r="H20" s="425"/>
      <c r="I20" s="432"/>
    </row>
    <row r="21" spans="3:9" x14ac:dyDescent="0.25">
      <c r="C21" s="289" t="s">
        <v>81</v>
      </c>
      <c r="D21" s="285"/>
      <c r="E21" s="285" t="s">
        <v>590</v>
      </c>
      <c r="F21" s="427" t="s">
        <v>58</v>
      </c>
      <c r="G21" s="351"/>
      <c r="H21" s="425"/>
      <c r="I21" s="432"/>
    </row>
    <row r="22" spans="3:9" x14ac:dyDescent="0.25">
      <c r="C22" s="289"/>
      <c r="D22" s="285"/>
      <c r="E22" s="285"/>
      <c r="F22" s="434"/>
      <c r="G22" s="351"/>
      <c r="H22" s="425"/>
      <c r="I22" s="432"/>
    </row>
    <row r="23" spans="3:9" x14ac:dyDescent="0.25">
      <c r="C23" s="289" t="s">
        <v>563</v>
      </c>
      <c r="D23" s="351"/>
      <c r="E23" s="433" t="s">
        <v>704</v>
      </c>
      <c r="F23" s="379" t="s">
        <v>82</v>
      </c>
      <c r="G23" s="351">
        <v>1</v>
      </c>
      <c r="H23" s="425"/>
      <c r="I23" s="432"/>
    </row>
    <row r="24" spans="3:9" x14ac:dyDescent="0.25">
      <c r="C24" s="289" t="s">
        <v>564</v>
      </c>
      <c r="D24" s="351"/>
      <c r="E24" s="285" t="s">
        <v>590</v>
      </c>
      <c r="F24" s="427" t="s">
        <v>58</v>
      </c>
      <c r="G24" s="351"/>
      <c r="H24" s="425"/>
      <c r="I24" s="432"/>
    </row>
    <row r="25" spans="3:9" x14ac:dyDescent="0.25">
      <c r="C25" s="289"/>
      <c r="D25" s="435"/>
      <c r="E25" s="340"/>
      <c r="F25" s="427"/>
      <c r="G25" s="351"/>
      <c r="H25" s="425"/>
      <c r="I25" s="432"/>
    </row>
    <row r="26" spans="3:9" x14ac:dyDescent="0.25">
      <c r="C26" s="289" t="s">
        <v>622</v>
      </c>
      <c r="E26" s="351" t="s">
        <v>593</v>
      </c>
      <c r="F26" s="351" t="s">
        <v>234</v>
      </c>
      <c r="G26" s="351">
        <v>120</v>
      </c>
      <c r="H26" s="425"/>
      <c r="I26" s="432"/>
    </row>
    <row r="27" spans="3:9" x14ac:dyDescent="0.25">
      <c r="C27" s="289"/>
      <c r="E27" s="351" t="s">
        <v>594</v>
      </c>
      <c r="F27" s="351"/>
      <c r="G27" s="351"/>
      <c r="H27" s="425"/>
      <c r="I27" s="432"/>
    </row>
    <row r="28" spans="3:9" x14ac:dyDescent="0.25">
      <c r="C28" s="289"/>
      <c r="E28" s="351"/>
      <c r="F28" s="351"/>
      <c r="G28" s="351"/>
      <c r="H28" s="425"/>
      <c r="I28" s="432"/>
    </row>
    <row r="29" spans="3:9" x14ac:dyDescent="0.25">
      <c r="C29" s="289">
        <v>1.2</v>
      </c>
      <c r="E29" s="351" t="s">
        <v>595</v>
      </c>
      <c r="F29" s="351"/>
      <c r="G29" s="351"/>
      <c r="H29" s="425"/>
      <c r="I29" s="432"/>
    </row>
    <row r="30" spans="3:9" x14ac:dyDescent="0.25">
      <c r="C30" s="289"/>
      <c r="E30" s="351"/>
      <c r="F30" s="351"/>
      <c r="G30" s="351"/>
      <c r="H30" s="425"/>
      <c r="I30" s="432"/>
    </row>
    <row r="31" spans="3:9" x14ac:dyDescent="0.25">
      <c r="C31" s="289" t="s">
        <v>7</v>
      </c>
      <c r="E31" s="351" t="s">
        <v>596</v>
      </c>
      <c r="F31" s="351" t="s">
        <v>82</v>
      </c>
      <c r="G31" s="351">
        <v>1</v>
      </c>
      <c r="H31" s="425"/>
      <c r="I31" s="432"/>
    </row>
    <row r="32" spans="3:9" x14ac:dyDescent="0.25">
      <c r="C32" s="289"/>
      <c r="E32" s="351"/>
      <c r="F32" s="351"/>
      <c r="G32" s="351"/>
      <c r="H32" s="425"/>
      <c r="I32" s="432"/>
    </row>
    <row r="33" spans="3:9" x14ac:dyDescent="0.25">
      <c r="C33" s="289" t="s">
        <v>10</v>
      </c>
      <c r="E33" s="351" t="s">
        <v>597</v>
      </c>
      <c r="F33" s="351" t="s">
        <v>82</v>
      </c>
      <c r="G33" s="351">
        <v>1</v>
      </c>
      <c r="H33" s="425"/>
      <c r="I33" s="432"/>
    </row>
    <row r="34" spans="3:9" x14ac:dyDescent="0.25">
      <c r="C34" s="289"/>
      <c r="E34" s="351" t="s">
        <v>598</v>
      </c>
      <c r="F34" s="351"/>
      <c r="G34" s="351"/>
      <c r="H34" s="425"/>
      <c r="I34" s="432"/>
    </row>
    <row r="35" spans="3:9" x14ac:dyDescent="0.25">
      <c r="C35" s="289"/>
      <c r="E35" s="351"/>
      <c r="F35" s="351"/>
      <c r="G35" s="351"/>
      <c r="H35" s="425"/>
      <c r="I35" s="432"/>
    </row>
    <row r="36" spans="3:9" x14ac:dyDescent="0.25">
      <c r="C36" s="289" t="s">
        <v>179</v>
      </c>
      <c r="E36" s="351" t="s">
        <v>597</v>
      </c>
      <c r="F36" s="351" t="s">
        <v>82</v>
      </c>
      <c r="G36" s="351">
        <v>1</v>
      </c>
      <c r="H36" s="425"/>
      <c r="I36" s="432"/>
    </row>
    <row r="37" spans="3:9" x14ac:dyDescent="0.25">
      <c r="C37" s="289"/>
      <c r="E37" s="351" t="s">
        <v>599</v>
      </c>
      <c r="F37" s="351"/>
      <c r="G37" s="351"/>
      <c r="H37" s="425"/>
      <c r="I37" s="432"/>
    </row>
    <row r="38" spans="3:9" x14ac:dyDescent="0.25">
      <c r="C38" s="289"/>
      <c r="E38" s="351"/>
      <c r="F38" s="351"/>
      <c r="G38" s="351"/>
      <c r="H38" s="425"/>
      <c r="I38" s="432"/>
    </row>
    <row r="39" spans="3:9" x14ac:dyDescent="0.25">
      <c r="C39" s="289" t="s">
        <v>167</v>
      </c>
      <c r="E39" s="351" t="s">
        <v>600</v>
      </c>
      <c r="F39" s="351" t="s">
        <v>82</v>
      </c>
      <c r="G39" s="351">
        <v>1</v>
      </c>
      <c r="H39" s="425"/>
      <c r="I39" s="432"/>
    </row>
    <row r="40" spans="3:9" x14ac:dyDescent="0.25">
      <c r="C40" s="289"/>
      <c r="E40" s="351"/>
      <c r="F40" s="351"/>
      <c r="G40" s="351"/>
      <c r="H40" s="425"/>
      <c r="I40" s="432"/>
    </row>
    <row r="41" spans="3:9" x14ac:dyDescent="0.25">
      <c r="C41" s="289">
        <v>1.3</v>
      </c>
      <c r="E41" s="351" t="s">
        <v>601</v>
      </c>
      <c r="F41" s="351"/>
      <c r="G41" s="351"/>
      <c r="H41" s="425"/>
      <c r="I41" s="432"/>
    </row>
    <row r="42" spans="3:9" x14ac:dyDescent="0.25">
      <c r="C42" s="289"/>
      <c r="E42" s="351"/>
      <c r="F42" s="351"/>
      <c r="G42" s="351"/>
      <c r="H42" s="425"/>
      <c r="I42" s="432"/>
    </row>
    <row r="43" spans="3:9" x14ac:dyDescent="0.25">
      <c r="C43" s="289" t="s">
        <v>11</v>
      </c>
      <c r="E43" s="351" t="s">
        <v>602</v>
      </c>
      <c r="F43" s="351" t="s">
        <v>82</v>
      </c>
      <c r="G43" s="351">
        <v>1</v>
      </c>
      <c r="H43" s="425"/>
      <c r="I43" s="432"/>
    </row>
    <row r="44" spans="3:9" x14ac:dyDescent="0.25">
      <c r="C44" s="289"/>
      <c r="D44" s="351"/>
      <c r="E44" s="285"/>
      <c r="F44" s="434"/>
      <c r="G44" s="351"/>
      <c r="H44" s="425"/>
      <c r="I44" s="432"/>
    </row>
    <row r="45" spans="3:9" x14ac:dyDescent="0.25">
      <c r="C45" s="289">
        <v>1.4</v>
      </c>
      <c r="D45" s="351"/>
      <c r="E45" s="351" t="s">
        <v>574</v>
      </c>
      <c r="F45" s="379"/>
      <c r="G45" s="351"/>
      <c r="H45" s="425"/>
      <c r="I45" s="432"/>
    </row>
    <row r="46" spans="3:9" x14ac:dyDescent="0.25">
      <c r="C46" s="289"/>
      <c r="D46" s="351"/>
      <c r="E46" s="351" t="s">
        <v>575</v>
      </c>
      <c r="F46" s="379"/>
      <c r="G46" s="351"/>
      <c r="H46" s="425"/>
      <c r="I46" s="432"/>
    </row>
    <row r="47" spans="3:9" x14ac:dyDescent="0.25">
      <c r="C47" s="289" t="s">
        <v>157</v>
      </c>
      <c r="D47" s="351"/>
      <c r="E47" s="379" t="s">
        <v>576</v>
      </c>
      <c r="F47" s="351" t="s">
        <v>82</v>
      </c>
      <c r="G47" s="425">
        <v>1</v>
      </c>
      <c r="H47" s="432"/>
      <c r="I47" s="1"/>
    </row>
    <row r="48" spans="3:9" x14ac:dyDescent="0.25">
      <c r="C48" s="289" t="s">
        <v>201</v>
      </c>
      <c r="D48" s="351"/>
      <c r="E48" s="379" t="s">
        <v>577</v>
      </c>
      <c r="F48" s="351" t="s">
        <v>82</v>
      </c>
      <c r="G48" s="425">
        <v>1</v>
      </c>
      <c r="H48" s="432"/>
      <c r="I48" s="1"/>
    </row>
    <row r="49" spans="3:9" x14ac:dyDescent="0.25">
      <c r="C49" s="289" t="s">
        <v>629</v>
      </c>
      <c r="D49" s="351"/>
      <c r="E49" s="379" t="s">
        <v>578</v>
      </c>
      <c r="F49" s="351" t="s">
        <v>82</v>
      </c>
      <c r="G49" s="425">
        <v>1</v>
      </c>
      <c r="H49" s="432"/>
      <c r="I49" s="1"/>
    </row>
    <row r="50" spans="3:9" x14ac:dyDescent="0.25">
      <c r="C50" s="289" t="s">
        <v>630</v>
      </c>
      <c r="D50" s="351"/>
      <c r="E50" s="379" t="s">
        <v>579</v>
      </c>
      <c r="F50" s="351" t="s">
        <v>82</v>
      </c>
      <c r="G50" s="425">
        <v>1</v>
      </c>
      <c r="H50" s="432"/>
      <c r="I50" s="1"/>
    </row>
    <row r="51" spans="3:9" x14ac:dyDescent="0.25">
      <c r="C51" s="289" t="s">
        <v>631</v>
      </c>
      <c r="D51" s="351"/>
      <c r="E51" s="379" t="s">
        <v>580</v>
      </c>
      <c r="F51" s="351" t="s">
        <v>82</v>
      </c>
      <c r="G51" s="425">
        <v>1</v>
      </c>
      <c r="H51" s="432"/>
      <c r="I51" s="1"/>
    </row>
    <row r="52" spans="3:9" x14ac:dyDescent="0.25">
      <c r="C52" s="289" t="s">
        <v>632</v>
      </c>
      <c r="D52" s="351"/>
      <c r="E52" s="379" t="s">
        <v>581</v>
      </c>
      <c r="F52" s="351"/>
      <c r="G52" s="425"/>
      <c r="H52" s="432"/>
      <c r="I52" s="1"/>
    </row>
    <row r="53" spans="3:9" x14ac:dyDescent="0.25">
      <c r="C53" s="289" t="s">
        <v>633</v>
      </c>
      <c r="D53" s="351"/>
      <c r="E53" s="379" t="s">
        <v>582</v>
      </c>
      <c r="F53" s="351" t="s">
        <v>82</v>
      </c>
      <c r="G53" s="425">
        <v>1</v>
      </c>
      <c r="H53" s="432"/>
      <c r="I53" s="1"/>
    </row>
    <row r="54" spans="3:9" x14ac:dyDescent="0.25">
      <c r="C54" s="289" t="s">
        <v>634</v>
      </c>
      <c r="D54" s="351"/>
      <c r="E54" s="379" t="s">
        <v>583</v>
      </c>
      <c r="F54" s="351" t="s">
        <v>82</v>
      </c>
      <c r="G54" s="425">
        <v>1</v>
      </c>
      <c r="H54" s="432"/>
      <c r="I54" s="1"/>
    </row>
    <row r="55" spans="3:9" x14ac:dyDescent="0.25">
      <c r="C55" s="289" t="s">
        <v>635</v>
      </c>
      <c r="D55" s="351"/>
      <c r="E55" s="379" t="s">
        <v>584</v>
      </c>
      <c r="F55" s="351" t="s">
        <v>82</v>
      </c>
      <c r="G55" s="425">
        <v>1</v>
      </c>
      <c r="H55" s="432"/>
      <c r="I55" s="1"/>
    </row>
    <row r="56" spans="3:9" x14ac:dyDescent="0.25">
      <c r="C56" s="289" t="s">
        <v>636</v>
      </c>
      <c r="D56" s="351"/>
      <c r="E56" s="376" t="s">
        <v>576</v>
      </c>
      <c r="F56" s="351" t="s">
        <v>82</v>
      </c>
      <c r="G56" s="425">
        <v>1</v>
      </c>
      <c r="H56" s="432"/>
      <c r="I56" s="1"/>
    </row>
    <row r="57" spans="3:9" x14ac:dyDescent="0.25">
      <c r="C57" s="289" t="s">
        <v>637</v>
      </c>
      <c r="D57" s="351"/>
      <c r="E57" s="376" t="s">
        <v>585</v>
      </c>
      <c r="F57" s="290" t="s">
        <v>82</v>
      </c>
      <c r="G57" s="425">
        <v>1</v>
      </c>
      <c r="H57" s="426"/>
      <c r="I57" s="1"/>
    </row>
    <row r="58" spans="3:9" x14ac:dyDescent="0.25">
      <c r="C58" s="289" t="s">
        <v>638</v>
      </c>
      <c r="D58" s="351"/>
      <c r="E58" s="340" t="s">
        <v>586</v>
      </c>
      <c r="F58" s="290" t="s">
        <v>82</v>
      </c>
      <c r="G58" s="425">
        <v>1</v>
      </c>
      <c r="H58" s="426"/>
      <c r="I58" s="1"/>
    </row>
    <row r="59" spans="3:9" x14ac:dyDescent="0.25">
      <c r="C59" s="285"/>
      <c r="D59" s="433"/>
      <c r="E59" s="281"/>
      <c r="F59" s="285"/>
      <c r="G59" s="290"/>
      <c r="H59" s="425"/>
      <c r="I59" s="426"/>
    </row>
    <row r="60" spans="3:9" ht="24" customHeight="1" x14ac:dyDescent="0.25">
      <c r="C60" s="690" t="s">
        <v>248</v>
      </c>
      <c r="D60" s="691"/>
      <c r="E60" s="691"/>
      <c r="F60" s="691"/>
      <c r="G60" s="691"/>
      <c r="H60" s="692"/>
      <c r="I60" s="436"/>
    </row>
  </sheetData>
  <mergeCells count="5">
    <mergeCell ref="C60:H60"/>
    <mergeCell ref="C1:I1"/>
    <mergeCell ref="C2:I2"/>
    <mergeCell ref="C3:I3"/>
    <mergeCell ref="C4:I4"/>
  </mergeCells>
  <pageMargins left="0.55118110236220474" right="0.15748031496062992" top="0.39370078740157483" bottom="0.39370078740157483" header="0" footer="0.59055118110236227"/>
  <pageSetup paperSize="9" scale="55" orientation="portrait" r:id="rId1"/>
  <headerFooter alignWithMargins="0">
    <oddHeader>&amp;CBill of Quantities C2.2.15</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1:H21"/>
  <sheetViews>
    <sheetView showGridLines="0" showZeros="0" view="pageBreakPreview" zoomScale="70" zoomScaleNormal="100" zoomScaleSheetLayoutView="70" workbookViewId="0">
      <selection activeCell="R15" sqref="R15"/>
    </sheetView>
  </sheetViews>
  <sheetFormatPr defaultColWidth="9.21875" defaultRowHeight="13.2" x14ac:dyDescent="0.25"/>
  <cols>
    <col min="1" max="1" width="9.21875" style="366"/>
    <col min="2" max="2" width="1.77734375" style="366" customWidth="1"/>
    <col min="3" max="3" width="6.77734375" style="366" customWidth="1"/>
    <col min="4" max="4" width="72.44140625" style="366" customWidth="1"/>
    <col min="5" max="5" width="9.5546875" style="366" customWidth="1"/>
    <col min="6" max="6" width="15" style="366" customWidth="1"/>
    <col min="7" max="8" width="15" style="447" customWidth="1"/>
    <col min="9" max="16384" width="9.21875" style="366"/>
  </cols>
  <sheetData>
    <row r="1" spans="3:8" ht="15" customHeight="1" x14ac:dyDescent="0.25">
      <c r="C1" s="700"/>
      <c r="D1" s="700"/>
      <c r="E1" s="700"/>
      <c r="F1" s="700"/>
      <c r="G1" s="700"/>
      <c r="H1" s="700"/>
    </row>
    <row r="2" spans="3:8" ht="33.6" customHeight="1" x14ac:dyDescent="0.25">
      <c r="C2" s="696">
        <f>'H Struct steel tank'!C2:I2</f>
        <v>0</v>
      </c>
      <c r="D2" s="696"/>
      <c r="E2" s="696"/>
      <c r="F2" s="696"/>
      <c r="G2" s="696"/>
      <c r="H2" s="696"/>
    </row>
    <row r="3" spans="3:8" ht="18" customHeight="1" x14ac:dyDescent="0.25">
      <c r="C3" s="697" t="s">
        <v>5</v>
      </c>
      <c r="D3" s="697"/>
      <c r="E3" s="697"/>
      <c r="F3" s="697"/>
      <c r="G3" s="697"/>
      <c r="H3" s="697"/>
    </row>
    <row r="4" spans="3:8" ht="18" customHeight="1" x14ac:dyDescent="0.25">
      <c r="C4" s="701">
        <f>'H Struct steel tank'!C4:I4</f>
        <v>0</v>
      </c>
      <c r="D4" s="701"/>
      <c r="E4" s="701"/>
      <c r="F4" s="702"/>
      <c r="G4" s="702"/>
      <c r="H4" s="702"/>
    </row>
    <row r="5" spans="3:8" ht="18" customHeight="1" x14ac:dyDescent="0.25">
      <c r="C5" s="439" t="s">
        <v>250</v>
      </c>
      <c r="D5" s="440"/>
      <c r="E5" s="440"/>
      <c r="F5" s="440"/>
      <c r="G5" s="441"/>
      <c r="H5" s="442"/>
    </row>
    <row r="6" spans="3:8" ht="18" customHeight="1" x14ac:dyDescent="0.25">
      <c r="C6" s="443" t="s">
        <v>249</v>
      </c>
      <c r="D6" s="444"/>
      <c r="E6" s="444"/>
      <c r="F6" s="444"/>
      <c r="G6" s="445"/>
      <c r="H6" s="446"/>
    </row>
    <row r="7" spans="3:8" ht="17.25" customHeight="1" x14ac:dyDescent="0.25"/>
    <row r="8" spans="3:8" ht="25.2" customHeight="1" x14ac:dyDescent="0.25">
      <c r="C8" s="448" t="s">
        <v>74</v>
      </c>
      <c r="D8" s="449" t="s">
        <v>0</v>
      </c>
      <c r="E8" s="449" t="s">
        <v>1</v>
      </c>
      <c r="F8" s="449" t="s">
        <v>2</v>
      </c>
      <c r="G8" s="450" t="s">
        <v>3</v>
      </c>
      <c r="H8" s="450" t="s">
        <v>224</v>
      </c>
    </row>
    <row r="9" spans="3:8" ht="18" customHeight="1" x14ac:dyDescent="0.25">
      <c r="C9" s="451" t="s">
        <v>220</v>
      </c>
      <c r="D9" s="451" t="s">
        <v>251</v>
      </c>
      <c r="E9" s="451"/>
      <c r="F9" s="451"/>
      <c r="G9" s="452"/>
      <c r="H9" s="452"/>
    </row>
    <row r="10" spans="3:8" s="457" customFormat="1" ht="18" customHeight="1" x14ac:dyDescent="0.25">
      <c r="C10" s="453"/>
      <c r="D10" s="454" t="s">
        <v>472</v>
      </c>
      <c r="E10" s="455"/>
      <c r="F10" s="453"/>
      <c r="G10" s="456"/>
      <c r="H10" s="456"/>
    </row>
    <row r="11" spans="3:8" s="457" customFormat="1" ht="18" customHeight="1" x14ac:dyDescent="0.25">
      <c r="C11" s="453"/>
      <c r="D11" s="454" t="s">
        <v>473</v>
      </c>
      <c r="E11" s="455"/>
      <c r="F11" s="453"/>
      <c r="G11" s="456"/>
      <c r="H11" s="456"/>
    </row>
    <row r="12" spans="3:8" ht="58.5" customHeight="1" x14ac:dyDescent="0.25">
      <c r="C12" s="458" t="s">
        <v>494</v>
      </c>
      <c r="D12" s="459" t="s">
        <v>552</v>
      </c>
      <c r="E12" s="453" t="s">
        <v>212</v>
      </c>
      <c r="F12" s="457">
        <v>1</v>
      </c>
      <c r="G12" s="460"/>
      <c r="H12" s="358"/>
    </row>
    <row r="13" spans="3:8" ht="20.25" customHeight="1" x14ac:dyDescent="0.25">
      <c r="C13" s="461"/>
      <c r="D13" s="462"/>
      <c r="E13" s="462"/>
      <c r="F13" s="462"/>
      <c r="G13" s="463"/>
      <c r="H13" s="460"/>
    </row>
    <row r="14" spans="3:8" ht="47.25" customHeight="1" x14ac:dyDescent="0.25">
      <c r="C14" s="461" t="s">
        <v>283</v>
      </c>
      <c r="D14" s="459" t="s">
        <v>603</v>
      </c>
      <c r="E14" s="453" t="s">
        <v>212</v>
      </c>
      <c r="F14" s="453">
        <v>1</v>
      </c>
      <c r="G14" s="464"/>
      <c r="H14" s="358"/>
    </row>
    <row r="15" spans="3:8" ht="20.25" customHeight="1" x14ac:dyDescent="0.25">
      <c r="C15" s="461"/>
      <c r="D15" s="462"/>
      <c r="E15" s="462"/>
      <c r="F15" s="462"/>
      <c r="G15" s="463"/>
      <c r="H15" s="463"/>
    </row>
    <row r="16" spans="3:8" ht="26.4" x14ac:dyDescent="0.25">
      <c r="C16" s="458" t="s">
        <v>475</v>
      </c>
      <c r="D16" s="453" t="s">
        <v>604</v>
      </c>
      <c r="E16" s="453" t="s">
        <v>212</v>
      </c>
      <c r="F16" s="453">
        <v>1</v>
      </c>
      <c r="G16" s="464"/>
      <c r="H16" s="460"/>
    </row>
    <row r="17" spans="3:8" ht="20.25" customHeight="1" x14ac:dyDescent="0.25">
      <c r="C17" s="458"/>
      <c r="D17" s="453"/>
      <c r="E17" s="453"/>
      <c r="F17" s="453"/>
      <c r="G17" s="464"/>
      <c r="H17" s="464"/>
    </row>
    <row r="18" spans="3:8" ht="30.75" customHeight="1" x14ac:dyDescent="0.25">
      <c r="C18" s="458" t="s">
        <v>479</v>
      </c>
      <c r="D18" s="453" t="s">
        <v>605</v>
      </c>
      <c r="E18" s="453" t="s">
        <v>212</v>
      </c>
      <c r="F18" s="453">
        <v>1</v>
      </c>
      <c r="G18" s="464"/>
      <c r="H18" s="358"/>
    </row>
    <row r="19" spans="3:8" ht="20.25" customHeight="1" x14ac:dyDescent="0.25">
      <c r="C19" s="458"/>
      <c r="D19" s="453"/>
      <c r="E19" s="453"/>
      <c r="F19" s="453"/>
      <c r="G19" s="464"/>
      <c r="H19" s="464"/>
    </row>
    <row r="20" spans="3:8" x14ac:dyDescent="0.25">
      <c r="C20" s="465"/>
      <c r="E20" s="458"/>
      <c r="G20" s="466"/>
      <c r="H20" s="466"/>
    </row>
    <row r="21" spans="3:8" ht="20.100000000000001" customHeight="1" x14ac:dyDescent="0.25">
      <c r="C21" s="699" t="s">
        <v>252</v>
      </c>
      <c r="D21" s="699"/>
      <c r="E21" s="699"/>
      <c r="F21" s="699"/>
      <c r="G21" s="699"/>
      <c r="H21" s="467">
        <f>SUM(H12:H17)</f>
        <v>0</v>
      </c>
    </row>
  </sheetData>
  <mergeCells count="6">
    <mergeCell ref="C21:G21"/>
    <mergeCell ref="C1:H1"/>
    <mergeCell ref="C2:H2"/>
    <mergeCell ref="C3:H3"/>
    <mergeCell ref="C4:E4"/>
    <mergeCell ref="F4:H4"/>
  </mergeCells>
  <pageMargins left="0.55118110236220474" right="0.15748031496062992" top="0.39370078740157483" bottom="0.39370078740157483" header="0" footer="0.59055118110236227"/>
  <pageSetup paperSize="9" scale="72" orientation="portrait" r:id="rId1"/>
  <headerFooter differentOddEven="1" alignWithMargins="0">
    <oddHeader>&amp;CBill of Quantities C2.2.28</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L38"/>
  <sheetViews>
    <sheetView view="pageBreakPreview" zoomScaleNormal="100" zoomScaleSheetLayoutView="100" workbookViewId="0">
      <selection activeCell="D43" sqref="A1:XFD1048576"/>
    </sheetView>
  </sheetViews>
  <sheetFormatPr defaultColWidth="9.21875" defaultRowHeight="13.2" x14ac:dyDescent="0.25"/>
  <cols>
    <col min="1" max="1" width="9.21875" style="468"/>
    <col min="2" max="2" width="1.77734375" style="468" customWidth="1"/>
    <col min="3" max="3" width="7.77734375" style="468" customWidth="1"/>
    <col min="4" max="4" width="81.5546875" style="468" customWidth="1"/>
    <col min="5" max="5" width="8.77734375" style="479" customWidth="1"/>
    <col min="6" max="6" width="11" style="468" customWidth="1"/>
    <col min="7" max="7" width="15.21875" style="480" customWidth="1"/>
    <col min="8" max="8" width="15.21875" style="481" customWidth="1"/>
    <col min="9" max="9" width="11.21875" style="468" bestFit="1" customWidth="1"/>
    <col min="10" max="16384" width="9.21875" style="468"/>
  </cols>
  <sheetData>
    <row r="1" spans="3:12" ht="15" customHeight="1" x14ac:dyDescent="0.25">
      <c r="C1" s="700"/>
      <c r="D1" s="700"/>
      <c r="E1" s="700"/>
      <c r="F1" s="700"/>
      <c r="G1" s="700"/>
      <c r="H1" s="700"/>
    </row>
    <row r="2" spans="3:12" ht="32.4" customHeight="1" x14ac:dyDescent="0.25">
      <c r="C2" s="704"/>
      <c r="D2" s="704"/>
      <c r="E2" s="704"/>
      <c r="F2" s="704"/>
      <c r="G2" s="704"/>
      <c r="H2" s="704"/>
    </row>
    <row r="3" spans="3:12" ht="18" customHeight="1" x14ac:dyDescent="0.25">
      <c r="C3" s="705" t="s">
        <v>5</v>
      </c>
      <c r="D3" s="705"/>
      <c r="E3" s="705"/>
      <c r="F3" s="705"/>
      <c r="G3" s="705"/>
      <c r="H3" s="705"/>
    </row>
    <row r="4" spans="3:12" ht="18" customHeight="1" x14ac:dyDescent="0.25">
      <c r="C4" s="706"/>
      <c r="D4" s="706"/>
      <c r="E4" s="706"/>
      <c r="F4" s="707"/>
      <c r="G4" s="707"/>
      <c r="H4" s="707"/>
    </row>
    <row r="5" spans="3:12" ht="18" customHeight="1" x14ac:dyDescent="0.25">
      <c r="C5" s="469" t="s">
        <v>480</v>
      </c>
      <c r="D5" s="470"/>
      <c r="E5" s="471"/>
      <c r="F5" s="470"/>
      <c r="G5" s="472"/>
      <c r="H5" s="473"/>
    </row>
    <row r="6" spans="3:12" ht="18" customHeight="1" x14ac:dyDescent="0.25">
      <c r="C6" s="474" t="s">
        <v>481</v>
      </c>
      <c r="D6" s="475"/>
      <c r="E6" s="476"/>
      <c r="F6" s="475"/>
      <c r="G6" s="477"/>
      <c r="H6" s="478"/>
    </row>
    <row r="7" spans="3:12" ht="8.25" customHeight="1" x14ac:dyDescent="0.25"/>
    <row r="8" spans="3:12" ht="39.6" x14ac:dyDescent="0.25">
      <c r="C8" s="482" t="s">
        <v>74</v>
      </c>
      <c r="D8" s="483" t="s">
        <v>0</v>
      </c>
      <c r="E8" s="484" t="s">
        <v>1</v>
      </c>
      <c r="F8" s="485" t="s">
        <v>2</v>
      </c>
      <c r="G8" s="486" t="s">
        <v>3</v>
      </c>
      <c r="H8" s="487" t="s">
        <v>224</v>
      </c>
    </row>
    <row r="9" spans="3:12" ht="11.25" customHeight="1" x14ac:dyDescent="0.25"/>
    <row r="10" spans="3:12" ht="18" customHeight="1" x14ac:dyDescent="0.25">
      <c r="C10" s="488" t="s">
        <v>482</v>
      </c>
      <c r="D10" s="489" t="s">
        <v>483</v>
      </c>
      <c r="E10" s="488"/>
      <c r="F10" s="489"/>
      <c r="G10" s="490"/>
      <c r="H10" s="491"/>
      <c r="L10" s="492"/>
    </row>
    <row r="11" spans="3:12" s="457" customFormat="1" x14ac:dyDescent="0.25">
      <c r="C11" s="493"/>
      <c r="D11" s="494" t="s">
        <v>245</v>
      </c>
      <c r="E11" s="493"/>
      <c r="F11" s="453"/>
      <c r="G11" s="495"/>
      <c r="H11" s="456"/>
    </row>
    <row r="12" spans="3:12" x14ac:dyDescent="0.25">
      <c r="C12" s="496"/>
      <c r="D12" s="497"/>
      <c r="E12" s="496"/>
      <c r="F12" s="498"/>
      <c r="G12" s="499"/>
      <c r="H12" s="500"/>
    </row>
    <row r="13" spans="3:12" x14ac:dyDescent="0.25">
      <c r="C13" s="501">
        <v>1.1000000000000001</v>
      </c>
      <c r="D13" s="502" t="s">
        <v>484</v>
      </c>
      <c r="E13" s="496"/>
      <c r="F13" s="498"/>
      <c r="G13" s="503"/>
      <c r="H13" s="466"/>
    </row>
    <row r="14" spans="3:12" ht="18" customHeight="1" x14ac:dyDescent="0.25">
      <c r="C14" s="504"/>
      <c r="D14" s="505"/>
      <c r="E14" s="506"/>
      <c r="F14" s="507"/>
      <c r="G14" s="508"/>
      <c r="H14" s="509"/>
    </row>
    <row r="15" spans="3:12" ht="52.8" x14ac:dyDescent="0.25">
      <c r="C15" s="496" t="s">
        <v>16</v>
      </c>
      <c r="D15" s="510" t="s">
        <v>554</v>
      </c>
      <c r="E15" s="496" t="s">
        <v>212</v>
      </c>
      <c r="F15" s="511">
        <v>1</v>
      </c>
      <c r="G15" s="512"/>
      <c r="H15" s="513"/>
    </row>
    <row r="16" spans="3:12" ht="10.95" customHeight="1" x14ac:dyDescent="0.25">
      <c r="C16" s="496"/>
      <c r="D16" s="514"/>
      <c r="E16" s="496"/>
      <c r="F16" s="511"/>
      <c r="G16" s="515"/>
      <c r="H16" s="516"/>
    </row>
    <row r="17" spans="3:9" ht="10.95" customHeight="1" x14ac:dyDescent="0.25">
      <c r="C17" s="496"/>
      <c r="D17" s="514"/>
      <c r="E17" s="496"/>
      <c r="F17" s="511"/>
      <c r="G17" s="515"/>
      <c r="H17" s="516"/>
    </row>
    <row r="18" spans="3:9" x14ac:dyDescent="0.25">
      <c r="C18" s="496"/>
      <c r="D18" s="517"/>
      <c r="E18" s="496"/>
      <c r="F18" s="511"/>
      <c r="G18" s="518"/>
      <c r="H18" s="519"/>
      <c r="I18" s="520"/>
    </row>
    <row r="19" spans="3:9" ht="26.4" x14ac:dyDescent="0.25">
      <c r="C19" s="496" t="s">
        <v>16</v>
      </c>
      <c r="D19" s="517" t="s">
        <v>553</v>
      </c>
      <c r="E19" s="521" t="s">
        <v>82</v>
      </c>
      <c r="F19" s="522">
        <v>1</v>
      </c>
      <c r="G19" s="523"/>
      <c r="H19" s="524"/>
    </row>
    <row r="20" spans="3:9" x14ac:dyDescent="0.25">
      <c r="C20" s="496"/>
      <c r="D20" s="517"/>
      <c r="E20" s="525"/>
      <c r="F20" s="526"/>
      <c r="G20" s="527"/>
      <c r="H20" s="528"/>
    </row>
    <row r="21" spans="3:9" ht="15" customHeight="1" x14ac:dyDescent="0.25">
      <c r="C21" s="496" t="s">
        <v>78</v>
      </c>
      <c r="D21" s="505" t="s">
        <v>485</v>
      </c>
      <c r="E21" s="529"/>
      <c r="F21" s="530"/>
      <c r="G21" s="531"/>
      <c r="H21" s="532"/>
    </row>
    <row r="22" spans="3:9" x14ac:dyDescent="0.25">
      <c r="C22" s="533"/>
      <c r="D22" s="505"/>
      <c r="E22" s="506"/>
      <c r="F22" s="526"/>
      <c r="G22" s="527"/>
      <c r="H22" s="528"/>
    </row>
    <row r="23" spans="3:9" x14ac:dyDescent="0.25">
      <c r="C23" s="496"/>
      <c r="D23" s="517" t="s">
        <v>606</v>
      </c>
      <c r="E23" s="534" t="s">
        <v>212</v>
      </c>
      <c r="F23" s="522">
        <v>1</v>
      </c>
      <c r="G23" s="523"/>
      <c r="H23" s="524"/>
    </row>
    <row r="24" spans="3:9" x14ac:dyDescent="0.25">
      <c r="C24" s="496"/>
      <c r="D24" s="517"/>
      <c r="E24" s="506"/>
      <c r="F24" s="526"/>
      <c r="G24" s="527"/>
      <c r="H24" s="528"/>
    </row>
    <row r="25" spans="3:9" x14ac:dyDescent="0.25">
      <c r="C25" s="496" t="s">
        <v>79</v>
      </c>
      <c r="D25" s="517" t="s">
        <v>486</v>
      </c>
      <c r="E25" s="534" t="s">
        <v>58</v>
      </c>
      <c r="F25" s="522"/>
      <c r="G25" s="535"/>
      <c r="H25" s="524"/>
    </row>
    <row r="26" spans="3:9" x14ac:dyDescent="0.25">
      <c r="C26" s="496"/>
      <c r="D26" s="517"/>
      <c r="E26" s="534"/>
      <c r="F26" s="522"/>
      <c r="G26" s="536"/>
      <c r="H26" s="524"/>
    </row>
    <row r="27" spans="3:9" x14ac:dyDescent="0.25">
      <c r="C27" s="496"/>
      <c r="D27" s="517"/>
      <c r="E27" s="521"/>
      <c r="F27" s="522"/>
      <c r="G27" s="536"/>
      <c r="H27" s="524"/>
    </row>
    <row r="28" spans="3:9" x14ac:dyDescent="0.25">
      <c r="C28" s="501">
        <v>1.2</v>
      </c>
      <c r="D28" s="537" t="s">
        <v>487</v>
      </c>
      <c r="E28" s="534"/>
      <c r="F28" s="538"/>
      <c r="G28" s="538"/>
      <c r="H28" s="539"/>
    </row>
    <row r="29" spans="3:9" x14ac:dyDescent="0.25">
      <c r="C29" s="496"/>
      <c r="D29" s="517"/>
      <c r="E29" s="540"/>
      <c r="F29" s="541"/>
      <c r="G29" s="542"/>
      <c r="H29" s="543"/>
    </row>
    <row r="30" spans="3:9" x14ac:dyDescent="0.25">
      <c r="C30" s="496" t="s">
        <v>7</v>
      </c>
      <c r="D30" s="280" t="s">
        <v>555</v>
      </c>
      <c r="E30" s="540" t="s">
        <v>212</v>
      </c>
      <c r="F30" s="544">
        <v>1</v>
      </c>
      <c r="G30" s="545"/>
      <c r="H30" s="543"/>
    </row>
    <row r="31" spans="3:9" x14ac:dyDescent="0.25">
      <c r="C31" s="496"/>
      <c r="D31" s="517"/>
      <c r="E31" s="540"/>
      <c r="F31" s="546"/>
      <c r="G31" s="542"/>
      <c r="H31" s="543"/>
    </row>
    <row r="32" spans="3:9" x14ac:dyDescent="0.25">
      <c r="C32" s="496">
        <v>1.3</v>
      </c>
      <c r="D32" s="537" t="s">
        <v>488</v>
      </c>
      <c r="E32" s="540"/>
      <c r="F32" s="546"/>
      <c r="G32" s="542"/>
      <c r="H32" s="543"/>
    </row>
    <row r="33" spans="3:8" x14ac:dyDescent="0.25">
      <c r="C33" s="496"/>
      <c r="D33" s="517"/>
      <c r="E33" s="540"/>
      <c r="F33" s="546"/>
      <c r="G33" s="542"/>
      <c r="H33" s="543"/>
    </row>
    <row r="34" spans="3:8" x14ac:dyDescent="0.25">
      <c r="C34" s="496" t="s">
        <v>11</v>
      </c>
      <c r="D34" s="517" t="s">
        <v>489</v>
      </c>
      <c r="E34" s="540" t="s">
        <v>38</v>
      </c>
      <c r="F34" s="544">
        <v>150</v>
      </c>
      <c r="G34" s="545"/>
      <c r="H34" s="543"/>
    </row>
    <row r="35" spans="3:8" x14ac:dyDescent="0.25">
      <c r="C35" s="547"/>
      <c r="D35" s="517"/>
      <c r="E35" s="540"/>
      <c r="F35" s="541"/>
      <c r="G35" s="542"/>
      <c r="H35" s="543"/>
    </row>
    <row r="36" spans="3:8" x14ac:dyDescent="0.25">
      <c r="C36" s="547"/>
      <c r="D36" s="517"/>
      <c r="E36" s="540"/>
      <c r="F36" s="541"/>
      <c r="G36" s="542"/>
      <c r="H36" s="543"/>
    </row>
    <row r="37" spans="3:8" x14ac:dyDescent="0.25">
      <c r="C37" s="496"/>
      <c r="D37" s="517"/>
      <c r="E37" s="534"/>
      <c r="F37" s="538"/>
      <c r="G37" s="548"/>
      <c r="H37" s="549"/>
    </row>
    <row r="38" spans="3:8" ht="20.100000000000001" customHeight="1" x14ac:dyDescent="0.25">
      <c r="C38" s="703" t="s">
        <v>490</v>
      </c>
      <c r="D38" s="703"/>
      <c r="E38" s="703"/>
      <c r="F38" s="703"/>
      <c r="G38" s="703"/>
      <c r="H38" s="550"/>
    </row>
  </sheetData>
  <mergeCells count="6">
    <mergeCell ref="C38:G38"/>
    <mergeCell ref="C1:H1"/>
    <mergeCell ref="C2:H2"/>
    <mergeCell ref="C3:H3"/>
    <mergeCell ref="C4:E4"/>
    <mergeCell ref="F4:H4"/>
  </mergeCells>
  <pageMargins left="0.7" right="0.7" top="0.75" bottom="0.75" header="0.3" footer="0.3"/>
  <pageSetup paperSize="9" scale="6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B1:G39"/>
  <sheetViews>
    <sheetView view="pageBreakPreview" zoomScale="60" zoomScaleNormal="100" workbookViewId="0">
      <selection activeCell="D4" sqref="D4"/>
    </sheetView>
  </sheetViews>
  <sheetFormatPr defaultColWidth="9.21875" defaultRowHeight="13.2" x14ac:dyDescent="0.25"/>
  <cols>
    <col min="1" max="1" width="1.77734375" style="1" customWidth="1"/>
    <col min="2" max="3" width="7.77734375" style="1" customWidth="1"/>
    <col min="4" max="4" width="72.77734375" style="1" customWidth="1"/>
    <col min="5" max="5" width="29.77734375" style="1" customWidth="1"/>
    <col min="6" max="7" width="13.21875" style="551" bestFit="1" customWidth="1"/>
    <col min="8" max="16384" width="9.21875" style="1"/>
  </cols>
  <sheetData>
    <row r="1" spans="2:7" ht="15" customHeight="1" x14ac:dyDescent="0.25">
      <c r="B1" s="668" t="s">
        <v>640</v>
      </c>
      <c r="C1" s="668"/>
      <c r="D1" s="668"/>
      <c r="E1" s="668"/>
    </row>
    <row r="2" spans="2:7" ht="30" customHeight="1" x14ac:dyDescent="0.25">
      <c r="B2" s="566"/>
      <c r="C2" s="567"/>
      <c r="D2" s="568" t="s">
        <v>102</v>
      </c>
      <c r="E2" s="569"/>
    </row>
    <row r="3" spans="2:7" ht="53.4" customHeight="1" x14ac:dyDescent="0.25">
      <c r="B3" s="683"/>
      <c r="C3" s="684"/>
      <c r="D3" s="265" t="s">
        <v>783</v>
      </c>
      <c r="E3" s="570"/>
    </row>
    <row r="4" spans="2:7" ht="10.050000000000001" customHeight="1" x14ac:dyDescent="0.25">
      <c r="B4" s="571"/>
      <c r="C4" s="571"/>
      <c r="D4" s="571"/>
      <c r="E4" s="571"/>
    </row>
    <row r="5" spans="2:7" ht="4.95" customHeight="1" x14ac:dyDescent="0.25"/>
    <row r="6" spans="2:7" ht="36" customHeight="1" x14ac:dyDescent="0.25">
      <c r="B6" s="552" t="s">
        <v>88</v>
      </c>
      <c r="C6" s="552" t="s">
        <v>89</v>
      </c>
      <c r="D6" s="553" t="s">
        <v>0</v>
      </c>
      <c r="E6" s="553" t="s">
        <v>4</v>
      </c>
    </row>
    <row r="7" spans="2:7" s="284" customFormat="1" ht="30" customHeight="1" x14ac:dyDescent="0.25">
      <c r="B7" s="554" t="s">
        <v>90</v>
      </c>
      <c r="C7" s="555">
        <v>1</v>
      </c>
      <c r="D7" s="556" t="s">
        <v>93</v>
      </c>
      <c r="E7" s="557"/>
      <c r="F7" s="551"/>
      <c r="G7" s="551"/>
    </row>
    <row r="8" spans="2:7" ht="30" customHeight="1" x14ac:dyDescent="0.25">
      <c r="B8" s="558"/>
      <c r="C8" s="559">
        <v>2</v>
      </c>
      <c r="D8" s="556" t="s">
        <v>94</v>
      </c>
      <c r="E8" s="560"/>
    </row>
    <row r="9" spans="2:7" ht="30" customHeight="1" x14ac:dyDescent="0.25">
      <c r="B9" s="558" t="s">
        <v>129</v>
      </c>
      <c r="C9" s="559">
        <v>3</v>
      </c>
      <c r="D9" s="556" t="s">
        <v>109</v>
      </c>
      <c r="E9" s="560"/>
    </row>
    <row r="10" spans="2:7" ht="30" customHeight="1" x14ac:dyDescent="0.25">
      <c r="B10" s="558" t="s">
        <v>130</v>
      </c>
      <c r="C10" s="559">
        <v>4</v>
      </c>
      <c r="D10" s="556" t="s">
        <v>95</v>
      </c>
      <c r="E10" s="560"/>
    </row>
    <row r="11" spans="2:7" ht="30" customHeight="1" x14ac:dyDescent="0.25">
      <c r="B11" s="558" t="s">
        <v>107</v>
      </c>
      <c r="C11" s="559">
        <v>5</v>
      </c>
      <c r="D11" s="556" t="s">
        <v>96</v>
      </c>
      <c r="E11" s="560"/>
    </row>
    <row r="12" spans="2:7" ht="30" customHeight="1" x14ac:dyDescent="0.25">
      <c r="B12" s="558" t="s">
        <v>108</v>
      </c>
      <c r="C12" s="559">
        <v>6</v>
      </c>
      <c r="D12" s="556" t="s">
        <v>145</v>
      </c>
      <c r="E12" s="560"/>
    </row>
    <row r="13" spans="2:7" ht="30" customHeight="1" x14ac:dyDescent="0.25">
      <c r="B13" s="558" t="s">
        <v>116</v>
      </c>
      <c r="C13" s="559">
        <v>7</v>
      </c>
      <c r="D13" s="556" t="s">
        <v>128</v>
      </c>
      <c r="E13" s="560"/>
    </row>
    <row r="14" spans="2:7" ht="30" customHeight="1" x14ac:dyDescent="0.25">
      <c r="B14" s="558" t="s">
        <v>218</v>
      </c>
      <c r="C14" s="559">
        <v>8</v>
      </c>
      <c r="D14" s="556" t="s">
        <v>221</v>
      </c>
      <c r="E14" s="560"/>
    </row>
    <row r="15" spans="2:7" ht="30" customHeight="1" x14ac:dyDescent="0.25">
      <c r="B15" s="558" t="s">
        <v>219</v>
      </c>
      <c r="C15" s="559">
        <v>9</v>
      </c>
      <c r="D15" s="556" t="s">
        <v>222</v>
      </c>
      <c r="E15" s="560"/>
    </row>
    <row r="16" spans="2:7" ht="30" customHeight="1" x14ac:dyDescent="0.25">
      <c r="B16" s="558" t="s">
        <v>220</v>
      </c>
      <c r="C16" s="559">
        <v>10</v>
      </c>
      <c r="D16" s="556" t="s">
        <v>223</v>
      </c>
      <c r="E16" s="560"/>
    </row>
    <row r="17" spans="2:5" ht="30" customHeight="1" x14ac:dyDescent="0.25">
      <c r="B17" s="558" t="s">
        <v>491</v>
      </c>
      <c r="C17" s="559">
        <v>11</v>
      </c>
      <c r="D17" s="556" t="s">
        <v>483</v>
      </c>
      <c r="E17" s="560"/>
    </row>
    <row r="19" spans="2:5" ht="30" customHeight="1" x14ac:dyDescent="0.25">
      <c r="B19" s="675" t="s">
        <v>100</v>
      </c>
      <c r="C19" s="676"/>
      <c r="D19" s="676"/>
      <c r="E19" s="572"/>
    </row>
    <row r="20" spans="2:5" ht="35.1" customHeight="1" x14ac:dyDescent="0.25">
      <c r="B20" s="677" t="s">
        <v>92</v>
      </c>
      <c r="C20" s="678"/>
      <c r="D20" s="678"/>
      <c r="E20" s="679"/>
    </row>
    <row r="21" spans="2:5" ht="35.1" customHeight="1" x14ac:dyDescent="0.25">
      <c r="B21" s="673" t="s">
        <v>101</v>
      </c>
      <c r="C21" s="674"/>
      <c r="D21" s="674"/>
      <c r="E21" s="561"/>
    </row>
    <row r="22" spans="2:5" ht="35.1" customHeight="1" x14ac:dyDescent="0.25">
      <c r="B22" s="671" t="s">
        <v>476</v>
      </c>
      <c r="C22" s="672"/>
      <c r="D22" s="672"/>
      <c r="E22" s="562"/>
    </row>
    <row r="23" spans="2:5" ht="35.1" customHeight="1" x14ac:dyDescent="0.25">
      <c r="B23" s="680" t="s">
        <v>91</v>
      </c>
      <c r="C23" s="681"/>
      <c r="D23" s="682"/>
      <c r="E23" s="561"/>
    </row>
    <row r="24" spans="2:5" ht="35.1" customHeight="1" x14ac:dyDescent="0.25">
      <c r="B24" s="671" t="s">
        <v>156</v>
      </c>
      <c r="C24" s="672"/>
      <c r="D24" s="672"/>
      <c r="E24" s="562"/>
    </row>
    <row r="25" spans="2:5" ht="35.1" customHeight="1" x14ac:dyDescent="0.25">
      <c r="B25" s="669" t="s">
        <v>177</v>
      </c>
      <c r="C25" s="670"/>
      <c r="D25" s="670"/>
      <c r="E25" s="563"/>
    </row>
    <row r="26" spans="2:5" ht="17.25" customHeight="1" x14ac:dyDescent="0.25"/>
    <row r="27" spans="2:5" ht="25.2" customHeight="1" x14ac:dyDescent="0.25">
      <c r="B27" s="666"/>
      <c r="C27" s="666"/>
      <c r="D27" s="666"/>
      <c r="E27" s="564"/>
    </row>
    <row r="28" spans="2:5" ht="25.2" customHeight="1" x14ac:dyDescent="0.25">
      <c r="B28" s="666"/>
      <c r="C28" s="666"/>
      <c r="D28" s="666"/>
      <c r="E28" s="564"/>
    </row>
    <row r="29" spans="2:5" ht="25.2" customHeight="1" x14ac:dyDescent="0.25">
      <c r="B29" s="666"/>
      <c r="C29" s="666"/>
      <c r="D29" s="666"/>
      <c r="E29" s="564"/>
    </row>
    <row r="30" spans="2:5" ht="25.2" customHeight="1" x14ac:dyDescent="0.25">
      <c r="B30" s="667"/>
      <c r="C30" s="667"/>
      <c r="D30" s="667"/>
      <c r="E30" s="565"/>
    </row>
    <row r="31" spans="2:5" ht="20.100000000000001" customHeight="1" x14ac:dyDescent="0.25"/>
    <row r="32" spans="2:5" ht="20.100000000000001" customHeight="1" x14ac:dyDescent="0.25"/>
    <row r="33" ht="20.100000000000001" customHeight="1" x14ac:dyDescent="0.25"/>
    <row r="34" ht="20.100000000000001" customHeight="1" x14ac:dyDescent="0.25"/>
    <row r="35" ht="20.100000000000001" customHeight="1" x14ac:dyDescent="0.25"/>
    <row r="36" ht="20.100000000000001" customHeight="1" x14ac:dyDescent="0.25"/>
    <row r="37" ht="20.100000000000001" customHeight="1" x14ac:dyDescent="0.25"/>
    <row r="38" ht="20.100000000000001" customHeight="1" x14ac:dyDescent="0.25"/>
    <row r="39" ht="20.100000000000001" customHeight="1" x14ac:dyDescent="0.25"/>
  </sheetData>
  <mergeCells count="13">
    <mergeCell ref="B27:D27"/>
    <mergeCell ref="B28:D28"/>
    <mergeCell ref="B30:D30"/>
    <mergeCell ref="B29:D29"/>
    <mergeCell ref="B1:E1"/>
    <mergeCell ref="B25:D25"/>
    <mergeCell ref="B24:D24"/>
    <mergeCell ref="B21:D21"/>
    <mergeCell ref="B19:D19"/>
    <mergeCell ref="B20:E20"/>
    <mergeCell ref="B22:D22"/>
    <mergeCell ref="B23:D23"/>
    <mergeCell ref="B3:C3"/>
  </mergeCells>
  <phoneticPr fontId="3" type="noConversion"/>
  <pageMargins left="0.55118110236220474" right="0.15748031496062992" top="0.39370078740157483" bottom="0.39370078740157483" header="0" footer="0"/>
  <pageSetup paperSize="9" scale="67" orientation="portrait" r:id="rId1"/>
  <headerFooter alignWithMargins="0">
    <oddHeader>&amp;CBill of Quantities C2.2.1</oddHead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abSelected="1" topLeftCell="A4" workbookViewId="0"/>
  </sheetViews>
  <sheetFormatPr defaultRowHeight="12.6" x14ac:dyDescent="0.25"/>
  <sheetData/>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0"/>
  <sheetViews>
    <sheetView view="pageBreakPreview" topLeftCell="A28" zoomScaleNormal="100" zoomScaleSheetLayoutView="100" workbookViewId="0">
      <selection activeCell="L13" sqref="L12:L13"/>
    </sheetView>
  </sheetViews>
  <sheetFormatPr defaultColWidth="8.77734375" defaultRowHeight="13.8" x14ac:dyDescent="0.25"/>
  <cols>
    <col min="1" max="1" width="18.44140625" style="2" customWidth="1"/>
    <col min="2" max="2" width="15.77734375" style="2" customWidth="1"/>
    <col min="3" max="3" width="18" style="2" customWidth="1"/>
    <col min="4" max="4" width="14.5546875" style="2" customWidth="1"/>
    <col min="5" max="5" width="14" style="2" customWidth="1"/>
    <col min="6" max="6" width="17.77734375" style="2" customWidth="1"/>
    <col min="7" max="7" width="23" style="2" customWidth="1"/>
    <col min="8" max="16384" width="8.77734375" style="2"/>
  </cols>
  <sheetData>
    <row r="1" spans="1:7" ht="21" x14ac:dyDescent="0.4">
      <c r="A1" s="709" t="s">
        <v>284</v>
      </c>
      <c r="B1" s="709"/>
      <c r="C1" s="709"/>
      <c r="D1" s="709"/>
      <c r="E1" s="709"/>
      <c r="F1" s="709"/>
      <c r="G1" s="709"/>
    </row>
    <row r="2" spans="1:7" ht="14.4" x14ac:dyDescent="0.3">
      <c r="A2" s="710" t="s">
        <v>285</v>
      </c>
      <c r="B2" s="710"/>
      <c r="C2" s="710"/>
      <c r="D2" s="710"/>
      <c r="E2" s="710"/>
      <c r="F2" s="710"/>
      <c r="G2" s="710"/>
    </row>
    <row r="3" spans="1:7" x14ac:dyDescent="0.25">
      <c r="A3" s="4"/>
      <c r="B3" s="4"/>
      <c r="C3" s="4"/>
      <c r="D3" s="4"/>
      <c r="E3" s="4"/>
      <c r="F3" s="4"/>
      <c r="G3" s="4"/>
    </row>
    <row r="4" spans="1:7" ht="15" thickBot="1" x14ac:dyDescent="0.35">
      <c r="A4" s="5" t="s">
        <v>286</v>
      </c>
      <c r="B4" s="6"/>
      <c r="C4" s="7"/>
      <c r="D4" s="7"/>
      <c r="E4" s="7" t="s">
        <v>287</v>
      </c>
      <c r="F4" s="8">
        <v>45422</v>
      </c>
      <c r="G4" s="7"/>
    </row>
    <row r="5" spans="1:7" ht="14.4" x14ac:dyDescent="0.3">
      <c r="A5" s="7" t="s">
        <v>288</v>
      </c>
      <c r="B5" s="9">
        <f>D28</f>
        <v>0</v>
      </c>
      <c r="C5" s="7"/>
      <c r="D5" s="7"/>
      <c r="E5" s="7"/>
      <c r="F5" s="7"/>
      <c r="G5" s="7"/>
    </row>
    <row r="6" spans="1:7" ht="14.4" x14ac:dyDescent="0.3">
      <c r="A6" s="7" t="s">
        <v>289</v>
      </c>
      <c r="B6" s="9">
        <f>D29</f>
        <v>0</v>
      </c>
      <c r="C6" s="4"/>
      <c r="D6" s="4"/>
      <c r="E6" s="4"/>
      <c r="F6" s="4"/>
      <c r="G6" s="4"/>
    </row>
    <row r="7" spans="1:7" ht="15" thickBot="1" x14ac:dyDescent="0.35">
      <c r="A7" s="10" t="s">
        <v>290</v>
      </c>
      <c r="B7" s="11">
        <f>+B6+B5</f>
        <v>0</v>
      </c>
      <c r="C7" s="4"/>
      <c r="D7" s="4"/>
      <c r="E7" s="4"/>
      <c r="F7" s="4"/>
      <c r="G7" s="4"/>
    </row>
    <row r="8" spans="1:7" ht="14.4" thickTop="1" x14ac:dyDescent="0.25">
      <c r="A8" s="4"/>
      <c r="B8" s="4"/>
      <c r="C8" s="4"/>
      <c r="D8" s="4"/>
      <c r="E8" s="4"/>
      <c r="F8" s="4"/>
      <c r="G8" s="4"/>
    </row>
    <row r="9" spans="1:7" ht="14.4" x14ac:dyDescent="0.3">
      <c r="A9" s="12" t="s">
        <v>291</v>
      </c>
      <c r="B9" s="13" t="s">
        <v>292</v>
      </c>
      <c r="C9" s="7"/>
      <c r="D9" s="7"/>
      <c r="E9" s="7"/>
      <c r="F9" s="7"/>
      <c r="G9" s="7"/>
    </row>
    <row r="10" spans="1:7" ht="14.4" x14ac:dyDescent="0.3">
      <c r="A10" s="12"/>
      <c r="B10" s="7"/>
      <c r="C10" s="7"/>
      <c r="D10" s="7"/>
      <c r="E10" s="7"/>
      <c r="F10" s="7"/>
      <c r="G10" s="7"/>
    </row>
    <row r="11" spans="1:7" ht="14.4" x14ac:dyDescent="0.3">
      <c r="A11" s="7"/>
      <c r="B11" s="7"/>
      <c r="C11" s="7"/>
      <c r="D11" s="7"/>
      <c r="E11" s="7"/>
      <c r="F11" s="7"/>
      <c r="G11" s="7"/>
    </row>
    <row r="12" spans="1:7" ht="14.4" x14ac:dyDescent="0.3">
      <c r="A12" s="14" t="s">
        <v>293</v>
      </c>
      <c r="B12" s="7"/>
      <c r="C12" s="7"/>
      <c r="D12" s="7"/>
      <c r="E12" s="7"/>
      <c r="F12" s="7"/>
      <c r="G12" s="7"/>
    </row>
    <row r="13" spans="1:7" ht="15" thickBot="1" x14ac:dyDescent="0.35">
      <c r="A13" s="7"/>
      <c r="B13" s="7"/>
      <c r="C13" s="7"/>
      <c r="D13" s="7"/>
      <c r="E13" s="7"/>
      <c r="F13" s="7"/>
      <c r="G13" s="7"/>
    </row>
    <row r="14" spans="1:7" ht="29.25" customHeight="1" thickBot="1" x14ac:dyDescent="0.35">
      <c r="A14" s="12" t="s">
        <v>294</v>
      </c>
      <c r="B14" s="7"/>
      <c r="C14" s="7"/>
      <c r="D14" s="15" t="s">
        <v>295</v>
      </c>
      <c r="E14" s="16" t="s">
        <v>296</v>
      </c>
      <c r="F14" s="17" t="s">
        <v>297</v>
      </c>
      <c r="G14" s="16" t="s">
        <v>298</v>
      </c>
    </row>
    <row r="15" spans="1:7" ht="14.4" x14ac:dyDescent="0.3">
      <c r="A15" s="7" t="s">
        <v>299</v>
      </c>
      <c r="B15" s="4"/>
      <c r="C15" s="7"/>
      <c r="D15" s="18">
        <v>0</v>
      </c>
      <c r="E15" s="19"/>
      <c r="F15" s="20">
        <v>0</v>
      </c>
      <c r="G15" s="20">
        <f>E15-F15</f>
        <v>0</v>
      </c>
    </row>
    <row r="16" spans="1:7" ht="14.4" x14ac:dyDescent="0.3">
      <c r="A16" s="7" t="s">
        <v>300</v>
      </c>
      <c r="B16" s="4"/>
      <c r="C16" s="7"/>
      <c r="D16" s="18"/>
      <c r="E16" s="21"/>
      <c r="F16" s="21"/>
      <c r="G16" s="21"/>
    </row>
    <row r="17" spans="1:7" ht="14.4" x14ac:dyDescent="0.3">
      <c r="A17" s="22" t="s">
        <v>301</v>
      </c>
      <c r="B17" s="4"/>
      <c r="C17" s="4"/>
      <c r="D17" s="23">
        <v>0</v>
      </c>
      <c r="E17" s="24">
        <f>D17</f>
        <v>0</v>
      </c>
      <c r="F17" s="24"/>
      <c r="G17" s="24">
        <f t="shared" ref="G17:G23" si="0">E17-F17</f>
        <v>0</v>
      </c>
    </row>
    <row r="18" spans="1:7" ht="14.4" x14ac:dyDescent="0.3">
      <c r="A18" s="22" t="s">
        <v>302</v>
      </c>
      <c r="B18" s="4"/>
      <c r="C18" s="4"/>
      <c r="D18" s="23">
        <v>0</v>
      </c>
      <c r="E18" s="19">
        <f>0</f>
        <v>0</v>
      </c>
      <c r="F18" s="19"/>
      <c r="G18" s="19">
        <f t="shared" si="0"/>
        <v>0</v>
      </c>
    </row>
    <row r="19" spans="1:7" ht="14.4" x14ac:dyDescent="0.3">
      <c r="A19" s="22" t="s">
        <v>303</v>
      </c>
      <c r="B19" s="4"/>
      <c r="C19" s="4"/>
      <c r="D19" s="23">
        <v>0</v>
      </c>
      <c r="E19" s="25">
        <v>0</v>
      </c>
      <c r="F19" s="26">
        <f t="shared" ref="E19:F21" si="1">E19</f>
        <v>0</v>
      </c>
      <c r="G19" s="19">
        <f t="shared" si="0"/>
        <v>0</v>
      </c>
    </row>
    <row r="20" spans="1:7" ht="14.4" x14ac:dyDescent="0.3">
      <c r="A20" s="22" t="s">
        <v>304</v>
      </c>
      <c r="B20" s="4"/>
      <c r="C20" s="4"/>
      <c r="D20" s="23"/>
      <c r="E20" s="25">
        <f t="shared" si="1"/>
        <v>0</v>
      </c>
      <c r="F20" s="26">
        <f t="shared" si="1"/>
        <v>0</v>
      </c>
      <c r="G20" s="19">
        <f t="shared" si="0"/>
        <v>0</v>
      </c>
    </row>
    <row r="21" spans="1:7" ht="14.4" x14ac:dyDescent="0.3">
      <c r="A21" s="27" t="s">
        <v>305</v>
      </c>
      <c r="B21" s="4"/>
      <c r="C21" s="4"/>
      <c r="D21" s="18">
        <v>0</v>
      </c>
      <c r="E21" s="25">
        <v>0</v>
      </c>
      <c r="F21" s="26">
        <f t="shared" si="1"/>
        <v>0</v>
      </c>
      <c r="G21" s="19">
        <f t="shared" si="0"/>
        <v>0</v>
      </c>
    </row>
    <row r="22" spans="1:7" ht="14.4" x14ac:dyDescent="0.3">
      <c r="A22" s="7" t="s">
        <v>306</v>
      </c>
      <c r="B22" s="4"/>
      <c r="C22" s="4"/>
      <c r="D22" s="18">
        <v>0</v>
      </c>
      <c r="E22" s="25">
        <v>0</v>
      </c>
      <c r="F22" s="26">
        <v>0</v>
      </c>
      <c r="G22" s="19">
        <f t="shared" si="0"/>
        <v>0</v>
      </c>
    </row>
    <row r="23" spans="1:7" ht="14.4" x14ac:dyDescent="0.3">
      <c r="A23" s="7" t="s">
        <v>307</v>
      </c>
      <c r="B23" s="4"/>
      <c r="C23" s="4"/>
      <c r="D23" s="18">
        <v>0</v>
      </c>
      <c r="E23" s="19">
        <v>0</v>
      </c>
      <c r="F23" s="19">
        <v>0</v>
      </c>
      <c r="G23" s="19">
        <f t="shared" si="0"/>
        <v>0</v>
      </c>
    </row>
    <row r="24" spans="1:7" ht="14.4" x14ac:dyDescent="0.3">
      <c r="A24" s="28" t="s">
        <v>308</v>
      </c>
      <c r="B24" s="4"/>
      <c r="C24" s="4"/>
      <c r="D24" s="29">
        <v>0</v>
      </c>
      <c r="E24" s="19">
        <f>F24+G24</f>
        <v>0</v>
      </c>
      <c r="F24" s="19">
        <v>0</v>
      </c>
      <c r="G24" s="19">
        <v>0</v>
      </c>
    </row>
    <row r="25" spans="1:7" x14ac:dyDescent="0.25">
      <c r="A25" s="4"/>
      <c r="B25" s="4"/>
      <c r="C25" s="4"/>
      <c r="D25" s="30"/>
      <c r="E25" s="19"/>
      <c r="F25" s="19"/>
      <c r="G25" s="19"/>
    </row>
    <row r="26" spans="1:7" ht="14.4" x14ac:dyDescent="0.3">
      <c r="A26" s="31" t="s">
        <v>309</v>
      </c>
      <c r="B26" s="32"/>
      <c r="C26" s="32"/>
      <c r="D26" s="33">
        <f>SUM(D15:D24)</f>
        <v>0</v>
      </c>
      <c r="E26" s="34">
        <f>SUM(E15:E24)</f>
        <v>0</v>
      </c>
      <c r="F26" s="34">
        <f>SUM(F15:F24)</f>
        <v>0</v>
      </c>
      <c r="G26" s="34">
        <f>SUM(G15:G24)</f>
        <v>0</v>
      </c>
    </row>
    <row r="27" spans="1:7" x14ac:dyDescent="0.25">
      <c r="A27" s="4" t="s">
        <v>310</v>
      </c>
      <c r="B27" s="4"/>
      <c r="C27" s="4"/>
      <c r="D27" s="30">
        <f>D26*0.15</f>
        <v>0</v>
      </c>
      <c r="E27" s="30">
        <f>E26*0.15</f>
        <v>0</v>
      </c>
      <c r="F27" s="30">
        <f>F26*0.15</f>
        <v>0</v>
      </c>
      <c r="G27" s="30">
        <f>G26*0.15</f>
        <v>0</v>
      </c>
    </row>
    <row r="28" spans="1:7" ht="15" thickBot="1" x14ac:dyDescent="0.35">
      <c r="A28" s="7" t="s">
        <v>311</v>
      </c>
      <c r="B28" s="4"/>
      <c r="C28" s="4"/>
      <c r="D28" s="35">
        <f>D26+D27</f>
        <v>0</v>
      </c>
      <c r="E28" s="35">
        <f>E26+E27</f>
        <v>0</v>
      </c>
      <c r="F28" s="35">
        <f>F26+F27</f>
        <v>0</v>
      </c>
      <c r="G28" s="35">
        <f>G26+G27</f>
        <v>0</v>
      </c>
    </row>
    <row r="29" spans="1:7" ht="15" thickTop="1" x14ac:dyDescent="0.3">
      <c r="A29" s="7"/>
      <c r="B29" s="4"/>
      <c r="C29" s="4"/>
      <c r="D29" s="36"/>
      <c r="E29" s="37"/>
      <c r="F29" s="37"/>
      <c r="G29" s="37"/>
    </row>
    <row r="30" spans="1:7" x14ac:dyDescent="0.25">
      <c r="A30" s="4" t="s">
        <v>312</v>
      </c>
      <c r="B30" s="4"/>
      <c r="C30" s="4"/>
      <c r="D30" s="38">
        <f>F28</f>
        <v>0</v>
      </c>
      <c r="E30" s="37"/>
      <c r="F30" s="37"/>
      <c r="G30" s="39"/>
    </row>
    <row r="31" spans="1:7" ht="14.4" x14ac:dyDescent="0.3">
      <c r="A31" s="7"/>
      <c r="B31" s="7"/>
      <c r="C31" s="7"/>
      <c r="D31" s="7"/>
      <c r="E31" s="37"/>
      <c r="F31" s="37"/>
      <c r="G31" s="37"/>
    </row>
    <row r="32" spans="1:7" ht="15" thickBot="1" x14ac:dyDescent="0.35">
      <c r="A32" s="27" t="s">
        <v>313</v>
      </c>
      <c r="B32" s="4"/>
      <c r="C32" s="4"/>
      <c r="D32" s="4"/>
      <c r="E32" s="40">
        <f>E28-D30</f>
        <v>0</v>
      </c>
      <c r="F32" s="37"/>
      <c r="G32" s="37"/>
    </row>
    <row r="33" spans="1:7" ht="15" thickTop="1" x14ac:dyDescent="0.3">
      <c r="A33" s="4"/>
      <c r="B33" s="4"/>
      <c r="C33" s="4"/>
      <c r="D33" s="4"/>
      <c r="E33" s="41"/>
      <c r="F33" s="37"/>
      <c r="G33" s="37"/>
    </row>
    <row r="34" spans="1:7" ht="14.4" x14ac:dyDescent="0.3">
      <c r="A34" s="4"/>
      <c r="B34" s="4"/>
      <c r="C34" s="4"/>
      <c r="D34" s="4"/>
      <c r="E34" s="41"/>
      <c r="F34" s="37"/>
      <c r="G34" s="37"/>
    </row>
    <row r="35" spans="1:7" ht="14.4" x14ac:dyDescent="0.3">
      <c r="A35" s="42" t="s">
        <v>314</v>
      </c>
      <c r="E35" s="43" t="s">
        <v>315</v>
      </c>
      <c r="F35" s="44">
        <v>2</v>
      </c>
    </row>
    <row r="36" spans="1:7" ht="15" thickBot="1" x14ac:dyDescent="0.35">
      <c r="A36" s="2" t="s">
        <v>316</v>
      </c>
      <c r="E36" s="45"/>
    </row>
    <row r="37" spans="1:7" ht="15" thickBot="1" x14ac:dyDescent="0.35">
      <c r="A37" s="711" t="s">
        <v>317</v>
      </c>
      <c r="B37" s="711"/>
      <c r="C37" s="711"/>
      <c r="D37" s="46" t="s">
        <v>318</v>
      </c>
      <c r="E37" s="47" t="s">
        <v>296</v>
      </c>
      <c r="F37" s="48" t="s">
        <v>297</v>
      </c>
      <c r="G37" s="47" t="s">
        <v>298</v>
      </c>
    </row>
    <row r="38" spans="1:7" x14ac:dyDescent="0.25">
      <c r="A38" s="708" t="s">
        <v>319</v>
      </c>
      <c r="B38" s="708"/>
      <c r="C38" s="708"/>
      <c r="D38" s="49"/>
      <c r="E38" s="50"/>
      <c r="F38" s="51">
        <v>0</v>
      </c>
      <c r="G38" s="50"/>
    </row>
    <row r="39" spans="1:7" x14ac:dyDescent="0.25">
      <c r="A39" s="708" t="s">
        <v>320</v>
      </c>
      <c r="B39" s="708"/>
      <c r="C39" s="708"/>
      <c r="D39" s="49"/>
      <c r="E39" s="50"/>
      <c r="F39" s="51">
        <v>0</v>
      </c>
      <c r="G39" s="50"/>
    </row>
    <row r="40" spans="1:7" x14ac:dyDescent="0.25">
      <c r="A40" s="52" t="s">
        <v>321</v>
      </c>
      <c r="D40" s="49"/>
      <c r="E40" s="50"/>
      <c r="F40" s="51">
        <v>0</v>
      </c>
      <c r="G40" s="50">
        <v>0</v>
      </c>
    </row>
    <row r="41" spans="1:7" x14ac:dyDescent="0.25">
      <c r="A41" s="712" t="s">
        <v>322</v>
      </c>
      <c r="B41" s="708"/>
      <c r="C41" s="708"/>
      <c r="D41" s="49"/>
      <c r="E41" s="50">
        <f t="shared" ref="E41:E47" si="2">F41+G41</f>
        <v>0</v>
      </c>
      <c r="F41" s="51">
        <v>0</v>
      </c>
      <c r="G41" s="50">
        <v>0</v>
      </c>
    </row>
    <row r="42" spans="1:7" x14ac:dyDescent="0.25">
      <c r="A42" s="52" t="s">
        <v>323</v>
      </c>
      <c r="D42" s="49"/>
      <c r="E42" s="50">
        <f t="shared" si="2"/>
        <v>0</v>
      </c>
      <c r="F42" s="51">
        <v>0</v>
      </c>
      <c r="G42" s="50">
        <v>0</v>
      </c>
    </row>
    <row r="43" spans="1:7" x14ac:dyDescent="0.25">
      <c r="A43" s="52" t="s">
        <v>324</v>
      </c>
      <c r="D43" s="49"/>
      <c r="E43" s="50">
        <f t="shared" si="2"/>
        <v>0</v>
      </c>
      <c r="F43" s="51">
        <v>0</v>
      </c>
      <c r="G43" s="50">
        <v>0</v>
      </c>
    </row>
    <row r="44" spans="1:7" x14ac:dyDescent="0.25">
      <c r="A44" s="712" t="s">
        <v>325</v>
      </c>
      <c r="B44" s="708"/>
      <c r="C44" s="708"/>
      <c r="D44" s="49"/>
      <c r="E44" s="50">
        <f t="shared" si="2"/>
        <v>0</v>
      </c>
      <c r="F44" s="51">
        <v>0</v>
      </c>
      <c r="G44" s="50">
        <v>0</v>
      </c>
    </row>
    <row r="45" spans="1:7" x14ac:dyDescent="0.25">
      <c r="A45" s="712" t="s">
        <v>326</v>
      </c>
      <c r="B45" s="708"/>
      <c r="C45" s="708"/>
      <c r="D45" s="49"/>
      <c r="E45" s="50">
        <f t="shared" si="2"/>
        <v>0</v>
      </c>
      <c r="F45" s="51">
        <v>0</v>
      </c>
      <c r="G45" s="50">
        <v>0</v>
      </c>
    </row>
    <row r="46" spans="1:7" x14ac:dyDescent="0.25">
      <c r="A46" s="712" t="s">
        <v>327</v>
      </c>
      <c r="B46" s="708"/>
      <c r="C46" s="708"/>
      <c r="D46" s="49"/>
      <c r="E46" s="50">
        <f t="shared" si="2"/>
        <v>0</v>
      </c>
      <c r="F46" s="51">
        <v>0</v>
      </c>
      <c r="G46" s="50">
        <v>0</v>
      </c>
    </row>
    <row r="47" spans="1:7" x14ac:dyDescent="0.25">
      <c r="A47" s="712" t="s">
        <v>328</v>
      </c>
      <c r="B47" s="708"/>
      <c r="C47" s="708"/>
      <c r="D47" s="49"/>
      <c r="E47" s="50">
        <f t="shared" si="2"/>
        <v>0</v>
      </c>
      <c r="F47" s="51">
        <v>0</v>
      </c>
      <c r="G47" s="50">
        <v>0</v>
      </c>
    </row>
    <row r="48" spans="1:7" ht="14.4" thickBot="1" x14ac:dyDescent="0.3">
      <c r="A48" s="712"/>
      <c r="B48" s="708"/>
      <c r="C48" s="708"/>
      <c r="D48" s="49"/>
      <c r="E48" s="50"/>
      <c r="F48" s="51"/>
      <c r="G48" s="50"/>
    </row>
    <row r="49" spans="1:7" ht="15" thickBot="1" x14ac:dyDescent="0.35">
      <c r="A49" s="53" t="s">
        <v>329</v>
      </c>
      <c r="B49" s="54"/>
      <c r="C49" s="54"/>
      <c r="D49" s="55">
        <f>SUM(D38:D48)</f>
        <v>0</v>
      </c>
      <c r="E49" s="56">
        <f>SUM(E38:E48)</f>
        <v>0</v>
      </c>
      <c r="F49" s="57">
        <f>SUM(F38:F48)</f>
        <v>0</v>
      </c>
      <c r="G49" s="56">
        <f>SUM(G38:G48)</f>
        <v>0</v>
      </c>
    </row>
    <row r="50" spans="1:7" x14ac:dyDescent="0.25">
      <c r="A50" s="708" t="s">
        <v>330</v>
      </c>
      <c r="B50" s="708"/>
      <c r="C50" s="708"/>
      <c r="D50" s="58">
        <f>D49*0.1</f>
        <v>0</v>
      </c>
      <c r="E50" s="59"/>
      <c r="F50" s="60"/>
      <c r="G50" s="59"/>
    </row>
    <row r="51" spans="1:7" ht="14.4" thickBot="1" x14ac:dyDescent="0.3">
      <c r="A51" s="708" t="s">
        <v>331</v>
      </c>
      <c r="B51" s="708"/>
      <c r="C51" s="708"/>
      <c r="D51" s="61"/>
      <c r="E51" s="50">
        <f>E49*10/100</f>
        <v>0</v>
      </c>
      <c r="F51" s="51"/>
      <c r="G51" s="50"/>
    </row>
    <row r="52" spans="1:7" ht="15" thickBot="1" x14ac:dyDescent="0.35">
      <c r="A52" s="713" t="s">
        <v>332</v>
      </c>
      <c r="B52" s="714"/>
      <c r="C52" s="714"/>
      <c r="D52" s="62">
        <f>D49+D50</f>
        <v>0</v>
      </c>
      <c r="E52" s="56">
        <f>E49-E51</f>
        <v>0</v>
      </c>
      <c r="F52" s="57"/>
      <c r="G52" s="56"/>
    </row>
    <row r="53" spans="1:7" ht="14.4" thickBot="1" x14ac:dyDescent="0.3">
      <c r="A53" s="708" t="s">
        <v>333</v>
      </c>
      <c r="B53" s="708"/>
      <c r="C53" s="708"/>
      <c r="D53" s="61"/>
      <c r="E53" s="50"/>
      <c r="F53" s="51"/>
      <c r="G53" s="50"/>
    </row>
    <row r="54" spans="1:7" ht="15" thickBot="1" x14ac:dyDescent="0.35">
      <c r="A54" s="53" t="s">
        <v>334</v>
      </c>
      <c r="B54" s="54"/>
      <c r="C54" s="54"/>
      <c r="D54" s="62">
        <f>D52</f>
        <v>0</v>
      </c>
      <c r="E54" s="56">
        <f>E52</f>
        <v>0</v>
      </c>
      <c r="F54" s="57"/>
      <c r="G54" s="56"/>
    </row>
    <row r="55" spans="1:7" ht="14.4" thickBot="1" x14ac:dyDescent="0.3">
      <c r="A55" s="63" t="s">
        <v>335</v>
      </c>
      <c r="B55" s="63"/>
      <c r="C55" s="63"/>
      <c r="D55" s="64"/>
      <c r="E55" s="65"/>
      <c r="F55" s="66"/>
      <c r="G55" s="65"/>
    </row>
    <row r="56" spans="1:7" s="73" customFormat="1" x14ac:dyDescent="0.25">
      <c r="A56" s="67" t="s">
        <v>336</v>
      </c>
      <c r="B56" s="68"/>
      <c r="C56" s="69"/>
      <c r="D56" s="70">
        <f>D54*0.02</f>
        <v>0</v>
      </c>
      <c r="E56" s="71"/>
      <c r="F56" s="72"/>
      <c r="G56" s="71"/>
    </row>
    <row r="57" spans="1:7" ht="12" customHeight="1" thickBot="1" x14ac:dyDescent="0.35">
      <c r="A57" s="715" t="s">
        <v>337</v>
      </c>
      <c r="B57" s="716"/>
      <c r="C57" s="716"/>
      <c r="D57" s="74">
        <f>D54+D56</f>
        <v>0</v>
      </c>
      <c r="E57" s="75">
        <f>E54</f>
        <v>0</v>
      </c>
      <c r="F57" s="76"/>
      <c r="G57" s="75"/>
    </row>
    <row r="58" spans="1:7" ht="12" customHeight="1" x14ac:dyDescent="0.3">
      <c r="A58" s="45"/>
      <c r="B58" s="45"/>
      <c r="C58" s="45"/>
      <c r="D58" s="77"/>
      <c r="E58" s="78"/>
      <c r="F58" s="79"/>
      <c r="G58" s="78"/>
    </row>
    <row r="59" spans="1:7" ht="14.4" thickBot="1" x14ac:dyDescent="0.3">
      <c r="A59" s="708" t="s">
        <v>338</v>
      </c>
      <c r="B59" s="708"/>
      <c r="C59" s="708"/>
      <c r="D59" s="61">
        <f>D57*0.15</f>
        <v>0</v>
      </c>
      <c r="E59" s="50">
        <f>E57*0.15</f>
        <v>0</v>
      </c>
      <c r="F59" s="51"/>
      <c r="G59" s="50"/>
    </row>
    <row r="60" spans="1:7" ht="15" thickBot="1" x14ac:dyDescent="0.35">
      <c r="A60" s="713" t="s">
        <v>339</v>
      </c>
      <c r="B60" s="714"/>
      <c r="C60" s="714"/>
      <c r="D60" s="62">
        <f>D57+D59</f>
        <v>0</v>
      </c>
      <c r="E60" s="56">
        <f>E57+E59</f>
        <v>0</v>
      </c>
      <c r="F60" s="57"/>
      <c r="G60" s="56"/>
    </row>
    <row r="61" spans="1:7" ht="9" customHeight="1" thickBot="1" x14ac:dyDescent="0.3">
      <c r="A61" s="708"/>
      <c r="B61" s="708"/>
      <c r="C61" s="708"/>
      <c r="D61" s="61"/>
      <c r="E61" s="50"/>
      <c r="F61" s="51"/>
      <c r="G61" s="50"/>
    </row>
    <row r="62" spans="1:7" ht="15" thickBot="1" x14ac:dyDescent="0.35">
      <c r="A62" s="713" t="s">
        <v>340</v>
      </c>
      <c r="B62" s="714"/>
      <c r="C62" s="714"/>
      <c r="D62" s="62"/>
      <c r="E62" s="56">
        <f>E60</f>
        <v>0</v>
      </c>
      <c r="F62" s="80"/>
      <c r="G62" s="81"/>
    </row>
    <row r="63" spans="1:7" ht="15" thickBot="1" x14ac:dyDescent="0.35">
      <c r="A63" s="708"/>
      <c r="B63" s="708"/>
      <c r="C63" s="708"/>
      <c r="D63" s="46" t="s">
        <v>318</v>
      </c>
      <c r="E63" s="47" t="s">
        <v>341</v>
      </c>
      <c r="F63" s="48" t="s">
        <v>342</v>
      </c>
      <c r="G63" s="47" t="s">
        <v>343</v>
      </c>
    </row>
    <row r="64" spans="1:7" ht="14.4" x14ac:dyDescent="0.3">
      <c r="B64" s="82"/>
      <c r="C64" s="4"/>
      <c r="D64" s="4"/>
      <c r="E64" s="4"/>
      <c r="F64" s="12"/>
      <c r="G64" s="12"/>
    </row>
    <row r="65" spans="1:7" ht="14.4" x14ac:dyDescent="0.3">
      <c r="A65" s="12" t="s">
        <v>344</v>
      </c>
      <c r="B65" s="4"/>
      <c r="C65" s="12" t="s">
        <v>345</v>
      </c>
      <c r="E65" s="4"/>
      <c r="F65" s="12" t="s">
        <v>346</v>
      </c>
      <c r="G65" s="12"/>
    </row>
    <row r="66" spans="1:7" ht="14.4" x14ac:dyDescent="0.3">
      <c r="A66" s="13" t="s">
        <v>347</v>
      </c>
      <c r="B66" s="4"/>
      <c r="C66" s="7" t="s">
        <v>348</v>
      </c>
      <c r="E66" s="4"/>
      <c r="F66" s="7" t="s">
        <v>349</v>
      </c>
      <c r="G66" s="7"/>
    </row>
    <row r="67" spans="1:7" ht="6" customHeight="1" x14ac:dyDescent="0.3">
      <c r="A67" s="4"/>
      <c r="B67" s="4"/>
      <c r="E67" s="4"/>
      <c r="F67" s="7"/>
      <c r="G67" s="7"/>
    </row>
    <row r="68" spans="1:7" x14ac:dyDescent="0.25">
      <c r="A68" s="83"/>
      <c r="B68" s="4"/>
      <c r="C68" s="83"/>
      <c r="E68" s="4"/>
      <c r="F68" s="73"/>
      <c r="G68" s="83"/>
    </row>
    <row r="69" spans="1:7" ht="14.4" x14ac:dyDescent="0.3">
      <c r="A69" s="3" t="s">
        <v>350</v>
      </c>
      <c r="B69" s="12"/>
      <c r="C69" s="3" t="s">
        <v>350</v>
      </c>
      <c r="E69" s="7"/>
      <c r="F69" s="710" t="s">
        <v>350</v>
      </c>
      <c r="G69" s="710"/>
    </row>
    <row r="70" spans="1:7" ht="14.4" x14ac:dyDescent="0.3">
      <c r="B70" s="7"/>
      <c r="C70" s="7"/>
      <c r="D70" s="7"/>
      <c r="E70" s="7"/>
      <c r="G70" s="7"/>
    </row>
  </sheetData>
  <mergeCells count="22">
    <mergeCell ref="A61:C61"/>
    <mergeCell ref="A62:C62"/>
    <mergeCell ref="A63:C63"/>
    <mergeCell ref="F69:G69"/>
    <mergeCell ref="A51:C51"/>
    <mergeCell ref="A52:C52"/>
    <mergeCell ref="A53:C53"/>
    <mergeCell ref="A57:C57"/>
    <mergeCell ref="A59:C59"/>
    <mergeCell ref="A60:C60"/>
    <mergeCell ref="A50:C50"/>
    <mergeCell ref="A1:G1"/>
    <mergeCell ref="A2:G2"/>
    <mergeCell ref="A37:C37"/>
    <mergeCell ref="A38:C38"/>
    <mergeCell ref="A39:C39"/>
    <mergeCell ref="A41:C41"/>
    <mergeCell ref="A44:C44"/>
    <mergeCell ref="A45:C45"/>
    <mergeCell ref="A46:C46"/>
    <mergeCell ref="A47:C47"/>
    <mergeCell ref="A48:C48"/>
  </mergeCells>
  <pageMargins left="0.7" right="0.7" top="0.75" bottom="0.75" header="0.3" footer="0.3"/>
  <pageSetup paperSize="9" scale="7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B1:G46"/>
  <sheetViews>
    <sheetView showGridLines="0" showZeros="0" view="pageBreakPreview" zoomScale="70" zoomScaleNormal="100" zoomScaleSheetLayoutView="70" workbookViewId="0">
      <selection activeCell="B2" sqref="B2:G2"/>
    </sheetView>
  </sheetViews>
  <sheetFormatPr defaultColWidth="9.21875" defaultRowHeight="12.6" x14ac:dyDescent="0.25"/>
  <cols>
    <col min="1" max="1" width="1.77734375" style="266" customWidth="1"/>
    <col min="2" max="2" width="6.77734375" style="266" customWidth="1"/>
    <col min="3" max="3" width="42.88671875" style="266" customWidth="1"/>
    <col min="4" max="4" width="8.77734375" style="266" customWidth="1"/>
    <col min="5" max="5" width="15" style="266" customWidth="1"/>
    <col min="6" max="6" width="15" style="274" customWidth="1"/>
    <col min="7" max="7" width="16.77734375" style="266" customWidth="1"/>
    <col min="8" max="16384" width="9.21875" style="266"/>
  </cols>
  <sheetData>
    <row r="1" spans="2:7" ht="15" customHeight="1" x14ac:dyDescent="0.25">
      <c r="B1" s="686"/>
      <c r="C1" s="686"/>
      <c r="D1" s="686"/>
      <c r="E1" s="686"/>
      <c r="F1" s="686"/>
      <c r="G1" s="686"/>
    </row>
    <row r="2" spans="2:7" ht="44.4" customHeight="1" x14ac:dyDescent="0.25">
      <c r="B2" s="687" t="str">
        <f>SUMMARY!D3</f>
        <v>WATER AND SANITATION INFRASTRUCTURE BOQ THE APPOINTMENT PANEL OF CONTRACTORS (30) FOR CONSTRUCTION OF WATER AND WASTEWATER INFRASTRUCTURE IN POLOKWANE ON AS AN WHEN REQUIRED FOR A PERIOD OF THREE YEARS</v>
      </c>
      <c r="C2" s="687"/>
      <c r="D2" s="687"/>
      <c r="E2" s="687"/>
      <c r="F2" s="687"/>
      <c r="G2" s="687"/>
    </row>
    <row r="3" spans="2:7" ht="18" customHeight="1" x14ac:dyDescent="0.25">
      <c r="B3" s="688" t="s">
        <v>5</v>
      </c>
      <c r="C3" s="688"/>
      <c r="D3" s="688"/>
      <c r="E3" s="688"/>
      <c r="F3" s="688"/>
      <c r="G3" s="688"/>
    </row>
    <row r="4" spans="2:7" ht="27" customHeight="1" x14ac:dyDescent="0.25">
      <c r="B4" s="689"/>
      <c r="C4" s="689"/>
      <c r="D4" s="689"/>
      <c r="E4" s="689"/>
      <c r="F4" s="689"/>
      <c r="G4" s="689"/>
    </row>
    <row r="5" spans="2:7" ht="18" customHeight="1" x14ac:dyDescent="0.25">
      <c r="B5" s="267" t="s">
        <v>70</v>
      </c>
      <c r="C5" s="268"/>
      <c r="D5" s="262"/>
      <c r="E5" s="262"/>
      <c r="F5" s="263"/>
      <c r="G5" s="269"/>
    </row>
    <row r="6" spans="2:7" ht="18" customHeight="1" x14ac:dyDescent="0.25">
      <c r="B6" s="270" t="s">
        <v>639</v>
      </c>
      <c r="C6" s="271"/>
      <c r="D6" s="271"/>
      <c r="E6" s="271"/>
      <c r="F6" s="272"/>
      <c r="G6" s="273"/>
    </row>
    <row r="7" spans="2:7" ht="4.95" customHeight="1" x14ac:dyDescent="0.25">
      <c r="B7" s="1"/>
    </row>
    <row r="8" spans="2:7" ht="31.5" customHeight="1" x14ac:dyDescent="0.25">
      <c r="B8" s="275" t="s">
        <v>74</v>
      </c>
      <c r="C8" s="276" t="s">
        <v>0</v>
      </c>
      <c r="D8" s="276" t="s">
        <v>1</v>
      </c>
      <c r="E8" s="276" t="s">
        <v>2</v>
      </c>
      <c r="F8" s="277" t="s">
        <v>3</v>
      </c>
      <c r="G8" s="276" t="s">
        <v>4</v>
      </c>
    </row>
    <row r="9" spans="2:7" ht="18" customHeight="1" x14ac:dyDescent="0.25">
      <c r="B9" s="278" t="s">
        <v>607</v>
      </c>
      <c r="C9" s="278" t="s">
        <v>17</v>
      </c>
      <c r="D9" s="278"/>
      <c r="E9" s="278"/>
      <c r="F9" s="279"/>
      <c r="G9" s="278"/>
    </row>
    <row r="10" spans="2:7" s="284" customFormat="1" ht="26.4" x14ac:dyDescent="0.25">
      <c r="B10" s="280"/>
      <c r="C10" s="281" t="s">
        <v>29</v>
      </c>
      <c r="D10" s="280"/>
      <c r="E10" s="280"/>
      <c r="F10" s="282"/>
      <c r="G10" s="283"/>
    </row>
    <row r="11" spans="2:7" s="1" customFormat="1" ht="15" customHeight="1" x14ac:dyDescent="0.25">
      <c r="B11" s="285"/>
      <c r="C11" s="286"/>
      <c r="D11" s="285"/>
      <c r="E11" s="285"/>
      <c r="F11" s="287"/>
      <c r="G11" s="288" t="str">
        <f>IF(F11="","",E11*F11)</f>
        <v/>
      </c>
    </row>
    <row r="12" spans="2:7" s="1" customFormat="1" ht="18" customHeight="1" x14ac:dyDescent="0.25">
      <c r="B12" s="289">
        <v>1.1000000000000001</v>
      </c>
      <c r="C12" s="264" t="s">
        <v>189</v>
      </c>
      <c r="D12" s="285"/>
      <c r="E12" s="290"/>
      <c r="F12" s="287"/>
      <c r="G12" s="288"/>
    </row>
    <row r="13" spans="2:7" s="1" customFormat="1" ht="18" customHeight="1" x14ac:dyDescent="0.25">
      <c r="B13" s="285" t="s">
        <v>15</v>
      </c>
      <c r="C13" s="280" t="s">
        <v>188</v>
      </c>
      <c r="D13" s="285" t="s">
        <v>47</v>
      </c>
      <c r="E13" s="291">
        <v>1</v>
      </c>
      <c r="F13" s="287"/>
      <c r="G13" s="288">
        <f>F13*E13</f>
        <v>0</v>
      </c>
    </row>
    <row r="14" spans="2:7" s="1" customFormat="1" ht="15" customHeight="1" x14ac:dyDescent="0.25">
      <c r="B14" s="285"/>
      <c r="C14" s="280"/>
      <c r="D14" s="285"/>
      <c r="E14" s="291"/>
      <c r="F14" s="287"/>
      <c r="G14" s="288"/>
    </row>
    <row r="15" spans="2:7" s="1" customFormat="1" ht="18" customHeight="1" x14ac:dyDescent="0.25">
      <c r="B15" s="289">
        <v>1.2</v>
      </c>
      <c r="C15" s="286" t="s">
        <v>6</v>
      </c>
      <c r="D15" s="285"/>
      <c r="E15" s="291"/>
      <c r="F15" s="287"/>
      <c r="G15" s="288"/>
    </row>
    <row r="16" spans="2:7" s="1" customFormat="1" ht="32.4" customHeight="1" x14ac:dyDescent="0.25">
      <c r="B16" s="285" t="s">
        <v>7</v>
      </c>
      <c r="C16" s="280" t="s">
        <v>641</v>
      </c>
      <c r="D16" s="285" t="s">
        <v>47</v>
      </c>
      <c r="E16" s="291">
        <f>E13</f>
        <v>1</v>
      </c>
      <c r="F16" s="287"/>
      <c r="G16" s="288">
        <f>F16*E16</f>
        <v>0</v>
      </c>
    </row>
    <row r="17" spans="2:7" s="1" customFormat="1" ht="18" customHeight="1" x14ac:dyDescent="0.25">
      <c r="B17" s="285" t="s">
        <v>8</v>
      </c>
      <c r="C17" s="280" t="s">
        <v>279</v>
      </c>
      <c r="D17" s="285" t="s">
        <v>47</v>
      </c>
      <c r="E17" s="291">
        <f>E16</f>
        <v>1</v>
      </c>
      <c r="F17" s="287"/>
      <c r="G17" s="288">
        <f>F17*E17</f>
        <v>0</v>
      </c>
    </row>
    <row r="18" spans="2:7" s="1" customFormat="1" ht="18" customHeight="1" x14ac:dyDescent="0.25">
      <c r="B18" s="285"/>
      <c r="C18" s="280"/>
      <c r="D18" s="285"/>
      <c r="E18" s="291"/>
      <c r="F18" s="287"/>
      <c r="G18" s="288"/>
    </row>
    <row r="19" spans="2:7" s="1" customFormat="1" ht="18" customHeight="1" x14ac:dyDescent="0.25">
      <c r="B19" s="289">
        <v>1.3</v>
      </c>
      <c r="C19" s="286" t="s">
        <v>14</v>
      </c>
      <c r="D19" s="285"/>
      <c r="E19" s="291"/>
      <c r="F19" s="287"/>
      <c r="G19" s="288"/>
    </row>
    <row r="20" spans="2:7" s="1" customFormat="1" ht="18" customHeight="1" x14ac:dyDescent="0.25">
      <c r="B20" s="285" t="s">
        <v>11</v>
      </c>
      <c r="C20" s="280" t="s">
        <v>52</v>
      </c>
      <c r="D20" s="285" t="str">
        <f>D17</f>
        <v>Month</v>
      </c>
      <c r="E20" s="291">
        <f>E17</f>
        <v>1</v>
      </c>
      <c r="F20" s="287"/>
      <c r="G20" s="288">
        <f t="shared" ref="G20:G29" si="0">F20*E20</f>
        <v>0</v>
      </c>
    </row>
    <row r="21" spans="2:7" s="1" customFormat="1" ht="18" customHeight="1" x14ac:dyDescent="0.25">
      <c r="B21" s="285" t="s">
        <v>12</v>
      </c>
      <c r="C21" s="280" t="s">
        <v>48</v>
      </c>
      <c r="D21" s="285" t="s">
        <v>47</v>
      </c>
      <c r="E21" s="291">
        <f t="shared" ref="E21:E29" si="1">E20</f>
        <v>1</v>
      </c>
      <c r="F21" s="287"/>
      <c r="G21" s="288">
        <f t="shared" si="0"/>
        <v>0</v>
      </c>
    </row>
    <row r="22" spans="2:7" s="1" customFormat="1" ht="18" customHeight="1" x14ac:dyDescent="0.25">
      <c r="B22" s="285" t="s">
        <v>13</v>
      </c>
      <c r="C22" s="280" t="s">
        <v>49</v>
      </c>
      <c r="D22" s="285" t="s">
        <v>47</v>
      </c>
      <c r="E22" s="291">
        <f t="shared" si="1"/>
        <v>1</v>
      </c>
      <c r="F22" s="287"/>
      <c r="G22" s="288">
        <f t="shared" si="0"/>
        <v>0</v>
      </c>
    </row>
    <row r="23" spans="2:7" s="1" customFormat="1" ht="18" customHeight="1" x14ac:dyDescent="0.25">
      <c r="B23" s="285" t="s">
        <v>608</v>
      </c>
      <c r="C23" s="280" t="s">
        <v>53</v>
      </c>
      <c r="D23" s="285" t="str">
        <f t="shared" ref="D23:D24" si="2">D20</f>
        <v>Month</v>
      </c>
      <c r="E23" s="291">
        <f t="shared" si="1"/>
        <v>1</v>
      </c>
      <c r="F23" s="287"/>
      <c r="G23" s="288">
        <f t="shared" si="0"/>
        <v>0</v>
      </c>
    </row>
    <row r="24" spans="2:7" s="1" customFormat="1" ht="18" customHeight="1" x14ac:dyDescent="0.25">
      <c r="B24" s="285" t="s">
        <v>609</v>
      </c>
      <c r="C24" s="280" t="s">
        <v>54</v>
      </c>
      <c r="D24" s="285" t="str">
        <f t="shared" si="2"/>
        <v>Month</v>
      </c>
      <c r="E24" s="291">
        <f t="shared" si="1"/>
        <v>1</v>
      </c>
      <c r="F24" s="287"/>
      <c r="G24" s="288">
        <f t="shared" si="0"/>
        <v>0</v>
      </c>
    </row>
    <row r="25" spans="2:7" s="1" customFormat="1" ht="18" customHeight="1" x14ac:dyDescent="0.25">
      <c r="B25" s="285" t="s">
        <v>610</v>
      </c>
      <c r="C25" s="280" t="s">
        <v>55</v>
      </c>
      <c r="D25" s="285" t="s">
        <v>47</v>
      </c>
      <c r="E25" s="291">
        <f t="shared" si="1"/>
        <v>1</v>
      </c>
      <c r="F25" s="287"/>
      <c r="G25" s="288">
        <f t="shared" si="0"/>
        <v>0</v>
      </c>
    </row>
    <row r="26" spans="2:7" s="1" customFormat="1" ht="25.2" customHeight="1" x14ac:dyDescent="0.25">
      <c r="B26" s="285" t="s">
        <v>611</v>
      </c>
      <c r="C26" s="280" t="s">
        <v>56</v>
      </c>
      <c r="D26" s="285" t="s">
        <v>47</v>
      </c>
      <c r="E26" s="291">
        <f t="shared" si="1"/>
        <v>1</v>
      </c>
      <c r="F26" s="287"/>
      <c r="G26" s="288">
        <f t="shared" si="0"/>
        <v>0</v>
      </c>
    </row>
    <row r="27" spans="2:7" ht="18" customHeight="1" x14ac:dyDescent="0.25">
      <c r="B27" s="285" t="s">
        <v>612</v>
      </c>
      <c r="C27" s="280" t="s">
        <v>57</v>
      </c>
      <c r="D27" s="285" t="s">
        <v>47</v>
      </c>
      <c r="E27" s="291">
        <f t="shared" si="1"/>
        <v>1</v>
      </c>
      <c r="F27" s="287"/>
      <c r="G27" s="288">
        <f t="shared" si="0"/>
        <v>0</v>
      </c>
    </row>
    <row r="28" spans="2:7" ht="18" customHeight="1" x14ac:dyDescent="0.25">
      <c r="B28" s="285" t="s">
        <v>613</v>
      </c>
      <c r="C28" s="280" t="s">
        <v>50</v>
      </c>
      <c r="D28" s="285" t="s">
        <v>47</v>
      </c>
      <c r="E28" s="291">
        <f t="shared" si="1"/>
        <v>1</v>
      </c>
      <c r="F28" s="287"/>
      <c r="G28" s="288">
        <f t="shared" si="0"/>
        <v>0</v>
      </c>
    </row>
    <row r="29" spans="2:7" ht="18" customHeight="1" x14ac:dyDescent="0.25">
      <c r="B29" s="285" t="s">
        <v>614</v>
      </c>
      <c r="C29" s="280" t="s">
        <v>51</v>
      </c>
      <c r="D29" s="285" t="s">
        <v>47</v>
      </c>
      <c r="E29" s="291">
        <f t="shared" si="1"/>
        <v>1</v>
      </c>
      <c r="F29" s="287"/>
      <c r="G29" s="288">
        <f t="shared" si="0"/>
        <v>0</v>
      </c>
    </row>
    <row r="30" spans="2:7" ht="15" customHeight="1" x14ac:dyDescent="0.25">
      <c r="B30" s="285"/>
      <c r="C30" s="280"/>
      <c r="D30" s="285"/>
      <c r="E30" s="291"/>
      <c r="F30" s="287"/>
      <c r="G30" s="288"/>
    </row>
    <row r="31" spans="2:7" ht="22.2" customHeight="1" x14ac:dyDescent="0.25">
      <c r="B31" s="289" t="s">
        <v>157</v>
      </c>
      <c r="C31" s="280" t="s">
        <v>644</v>
      </c>
      <c r="D31" s="285" t="s">
        <v>47</v>
      </c>
      <c r="E31" s="291">
        <f>E29</f>
        <v>1</v>
      </c>
      <c r="F31" s="287"/>
      <c r="G31" s="288">
        <f>F31*E31</f>
        <v>0</v>
      </c>
    </row>
    <row r="32" spans="2:7" ht="22.2" customHeight="1" x14ac:dyDescent="0.25">
      <c r="B32" s="289" t="s">
        <v>201</v>
      </c>
      <c r="C32" s="280" t="s">
        <v>642</v>
      </c>
      <c r="D32" s="285" t="s">
        <v>47</v>
      </c>
      <c r="E32" s="291">
        <v>1</v>
      </c>
      <c r="F32" s="287"/>
      <c r="G32" s="288"/>
    </row>
    <row r="33" spans="2:7" ht="22.2" customHeight="1" x14ac:dyDescent="0.25">
      <c r="B33" s="289" t="s">
        <v>629</v>
      </c>
      <c r="C33" s="280" t="s">
        <v>643</v>
      </c>
      <c r="D33" s="285" t="s">
        <v>47</v>
      </c>
      <c r="E33" s="291">
        <v>1</v>
      </c>
      <c r="F33" s="287"/>
      <c r="G33" s="288"/>
    </row>
    <row r="34" spans="2:7" ht="15" customHeight="1" x14ac:dyDescent="0.25">
      <c r="B34" s="285"/>
      <c r="C34" s="285"/>
      <c r="D34" s="285"/>
      <c r="E34" s="291"/>
      <c r="F34" s="287"/>
      <c r="G34" s="288"/>
    </row>
    <row r="35" spans="2:7" ht="26.25" customHeight="1" x14ac:dyDescent="0.25">
      <c r="B35" s="289">
        <v>1.5</v>
      </c>
      <c r="C35" s="285" t="s">
        <v>190</v>
      </c>
      <c r="D35" s="285" t="s">
        <v>47</v>
      </c>
      <c r="E35" s="291">
        <f>E31</f>
        <v>1</v>
      </c>
      <c r="F35" s="287"/>
      <c r="G35" s="288">
        <f>F35*E35</f>
        <v>0</v>
      </c>
    </row>
    <row r="36" spans="2:7" ht="15" customHeight="1" x14ac:dyDescent="0.25">
      <c r="B36" s="285"/>
      <c r="C36" s="285"/>
      <c r="D36" s="285"/>
      <c r="E36" s="290"/>
      <c r="F36" s="287"/>
      <c r="G36" s="288"/>
    </row>
    <row r="37" spans="2:7" ht="18" customHeight="1" x14ac:dyDescent="0.25">
      <c r="B37" s="289">
        <v>1.6</v>
      </c>
      <c r="C37" s="285" t="s">
        <v>60</v>
      </c>
      <c r="D37" s="285" t="s">
        <v>47</v>
      </c>
      <c r="E37" s="291">
        <v>1</v>
      </c>
      <c r="F37" s="287"/>
      <c r="G37" s="288">
        <f>F37*E37</f>
        <v>0</v>
      </c>
    </row>
    <row r="38" spans="2:7" ht="15" customHeight="1" x14ac:dyDescent="0.25">
      <c r="B38" s="289"/>
      <c r="C38" s="285"/>
      <c r="D38" s="285"/>
      <c r="E38" s="291"/>
      <c r="F38" s="287"/>
      <c r="G38" s="288"/>
    </row>
    <row r="39" spans="2:7" ht="18" customHeight="1" x14ac:dyDescent="0.25">
      <c r="B39" s="289">
        <v>1.7</v>
      </c>
      <c r="C39" s="285" t="s">
        <v>117</v>
      </c>
      <c r="D39" s="285" t="s">
        <v>47</v>
      </c>
      <c r="E39" s="291">
        <v>1</v>
      </c>
      <c r="F39" s="287"/>
      <c r="G39" s="288">
        <f>F39*E39</f>
        <v>0</v>
      </c>
    </row>
    <row r="40" spans="2:7" ht="13.2" x14ac:dyDescent="0.25">
      <c r="B40" s="289"/>
      <c r="C40" s="285"/>
      <c r="D40" s="285"/>
      <c r="E40" s="291"/>
      <c r="F40" s="287"/>
      <c r="G40" s="288"/>
    </row>
    <row r="41" spans="2:7" ht="13.2" x14ac:dyDescent="0.25">
      <c r="B41" s="289"/>
      <c r="C41" s="286"/>
      <c r="D41" s="285"/>
      <c r="E41" s="290"/>
      <c r="F41" s="287"/>
      <c r="G41" s="288"/>
    </row>
    <row r="42" spans="2:7" ht="13.2" x14ac:dyDescent="0.25">
      <c r="B42" s="289"/>
      <c r="C42" s="286"/>
      <c r="D42" s="285"/>
      <c r="E42" s="290"/>
      <c r="F42" s="287"/>
      <c r="G42" s="288"/>
    </row>
    <row r="43" spans="2:7" ht="13.2" x14ac:dyDescent="0.25">
      <c r="B43" s="289"/>
      <c r="C43" s="286"/>
      <c r="D43" s="285"/>
      <c r="E43" s="290"/>
      <c r="F43" s="287"/>
      <c r="G43" s="288"/>
    </row>
    <row r="44" spans="2:7" ht="13.2" x14ac:dyDescent="0.25">
      <c r="B44" s="289"/>
      <c r="C44" s="286"/>
      <c r="D44" s="285"/>
      <c r="E44" s="290"/>
      <c r="F44" s="287"/>
      <c r="G44" s="288"/>
    </row>
    <row r="45" spans="2:7" ht="20.25" customHeight="1" x14ac:dyDescent="0.25">
      <c r="B45" s="289"/>
      <c r="C45" s="292"/>
      <c r="D45" s="285"/>
      <c r="E45" s="290"/>
      <c r="F45" s="287"/>
      <c r="G45" s="288"/>
    </row>
    <row r="46" spans="2:7" ht="20.25" customHeight="1" x14ac:dyDescent="0.25">
      <c r="B46" s="685" t="s">
        <v>27</v>
      </c>
      <c r="C46" s="685"/>
      <c r="D46" s="685"/>
      <c r="E46" s="685"/>
      <c r="F46" s="685"/>
      <c r="G46" s="261">
        <f>SUM(G13:G39)</f>
        <v>0</v>
      </c>
    </row>
  </sheetData>
  <mergeCells count="5">
    <mergeCell ref="B46:F46"/>
    <mergeCell ref="B1:G1"/>
    <mergeCell ref="B2:G2"/>
    <mergeCell ref="B3:G3"/>
    <mergeCell ref="B4:G4"/>
  </mergeCells>
  <phoneticPr fontId="3" type="noConversion"/>
  <pageMargins left="0.55118110236220474" right="0.15748031496062992" top="0.39370078740157483" bottom="0.39370078740157483" header="0" footer="0.59055118110236227"/>
  <pageSetup paperSize="9" scale="91" orientation="portrait" r:id="rId1"/>
  <headerFooter alignWithMargins="0">
    <oddHeader>&amp;CBill of Quantities C2.2.3</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C1:H38"/>
  <sheetViews>
    <sheetView showGridLines="0" showZeros="0" view="pageBreakPreview" zoomScale="80" zoomScaleNormal="100" zoomScaleSheetLayoutView="80" workbookViewId="0">
      <selection activeCell="H10" sqref="H10"/>
    </sheetView>
  </sheetViews>
  <sheetFormatPr defaultColWidth="9.21875" defaultRowHeight="13.2" x14ac:dyDescent="0.25"/>
  <cols>
    <col min="1" max="1" width="9.21875" style="1"/>
    <col min="2" max="2" width="1.77734375" style="1" customWidth="1"/>
    <col min="3" max="3" width="6.77734375" style="1" customWidth="1"/>
    <col min="4" max="4" width="44.109375" style="1" customWidth="1"/>
    <col min="5" max="5" width="9.5546875" style="1" customWidth="1"/>
    <col min="6" max="6" width="15" style="1" customWidth="1"/>
    <col min="7" max="7" width="15" style="295" customWidth="1"/>
    <col min="8" max="8" width="15" style="296" customWidth="1"/>
    <col min="9" max="16384" width="9.21875" style="1"/>
  </cols>
  <sheetData>
    <row r="1" spans="3:8" ht="15" customHeight="1" x14ac:dyDescent="0.25">
      <c r="C1" s="686"/>
      <c r="D1" s="686"/>
      <c r="E1" s="686"/>
      <c r="F1" s="686"/>
      <c r="G1" s="686"/>
      <c r="H1" s="686"/>
    </row>
    <row r="2" spans="3:8" ht="41.4" customHeight="1" x14ac:dyDescent="0.25">
      <c r="C2" s="687" t="str">
        <f>SUMMARY!D3</f>
        <v>WATER AND SANITATION INFRASTRUCTURE BOQ THE APPOINTMENT PANEL OF CONTRACTORS (30) FOR CONSTRUCTION OF WATER AND WASTEWATER INFRASTRUCTURE IN POLOKWANE ON AS AN WHEN REQUIRED FOR A PERIOD OF THREE YEARS</v>
      </c>
      <c r="D2" s="687"/>
      <c r="E2" s="687"/>
      <c r="F2" s="687"/>
      <c r="G2" s="687"/>
      <c r="H2" s="687"/>
    </row>
    <row r="3" spans="3:8" ht="18" customHeight="1" x14ac:dyDescent="0.25">
      <c r="C3" s="688" t="s">
        <v>5</v>
      </c>
      <c r="D3" s="688"/>
      <c r="E3" s="688"/>
      <c r="F3" s="688"/>
      <c r="G3" s="688"/>
      <c r="H3" s="688"/>
    </row>
    <row r="4" spans="3:8" ht="29.25" customHeight="1" x14ac:dyDescent="0.25">
      <c r="C4" s="689"/>
      <c r="D4" s="689"/>
      <c r="E4" s="689"/>
      <c r="F4" s="689"/>
      <c r="G4" s="689"/>
      <c r="H4" s="689"/>
    </row>
    <row r="5" spans="3:8" ht="18" customHeight="1" x14ac:dyDescent="0.25">
      <c r="C5" s="267" t="s">
        <v>70</v>
      </c>
      <c r="D5" s="293"/>
      <c r="E5" s="293"/>
      <c r="F5" s="293"/>
      <c r="G5" s="294"/>
      <c r="H5" s="301"/>
    </row>
    <row r="6" spans="3:8" ht="18" customHeight="1" x14ac:dyDescent="0.25">
      <c r="C6" s="270" t="s">
        <v>98</v>
      </c>
      <c r="D6" s="302"/>
      <c r="E6" s="302"/>
      <c r="F6" s="302"/>
      <c r="G6" s="303"/>
      <c r="H6" s="304"/>
    </row>
    <row r="7" spans="3:8" ht="4.95" customHeight="1" x14ac:dyDescent="0.25"/>
    <row r="8" spans="3:8" ht="25.2" customHeight="1" x14ac:dyDescent="0.25">
      <c r="C8" s="305" t="s">
        <v>74</v>
      </c>
      <c r="D8" s="306" t="s">
        <v>0</v>
      </c>
      <c r="E8" s="306" t="s">
        <v>1</v>
      </c>
      <c r="F8" s="306" t="s">
        <v>2</v>
      </c>
      <c r="G8" s="307" t="s">
        <v>3</v>
      </c>
      <c r="H8" s="308" t="s">
        <v>4</v>
      </c>
    </row>
    <row r="9" spans="3:8" ht="18" customHeight="1" x14ac:dyDescent="0.25">
      <c r="C9" s="278" t="s">
        <v>18</v>
      </c>
      <c r="D9" s="278" t="s">
        <v>28</v>
      </c>
      <c r="E9" s="278"/>
      <c r="F9" s="278"/>
      <c r="G9" s="279"/>
      <c r="H9" s="309"/>
    </row>
    <row r="10" spans="3:8" s="284" customFormat="1" ht="25.2" customHeight="1" x14ac:dyDescent="0.25">
      <c r="C10" s="280"/>
      <c r="D10" s="281" t="s">
        <v>9</v>
      </c>
      <c r="E10" s="280"/>
      <c r="F10" s="280"/>
      <c r="G10" s="282"/>
      <c r="H10" s="310"/>
    </row>
    <row r="11" spans="3:8" ht="12" customHeight="1" x14ac:dyDescent="0.25">
      <c r="C11" s="285"/>
      <c r="D11" s="286"/>
      <c r="E11" s="285"/>
      <c r="F11" s="285"/>
      <c r="G11" s="287"/>
      <c r="H11" s="311"/>
    </row>
    <row r="12" spans="3:8" ht="18" customHeight="1" x14ac:dyDescent="0.25">
      <c r="C12" s="289">
        <v>2.1</v>
      </c>
      <c r="D12" s="312" t="s">
        <v>64</v>
      </c>
      <c r="E12" s="285"/>
      <c r="F12" s="290"/>
      <c r="G12" s="287"/>
      <c r="H12" s="311"/>
    </row>
    <row r="13" spans="3:8" ht="18" customHeight="1" x14ac:dyDescent="0.25">
      <c r="C13" s="285" t="s">
        <v>19</v>
      </c>
      <c r="D13" s="313" t="s">
        <v>30</v>
      </c>
      <c r="E13" s="285" t="s">
        <v>69</v>
      </c>
      <c r="F13" s="291">
        <v>1</v>
      </c>
      <c r="G13" s="287"/>
      <c r="H13" s="311" t="s">
        <v>495</v>
      </c>
    </row>
    <row r="14" spans="3:8" ht="18" customHeight="1" x14ac:dyDescent="0.25">
      <c r="C14" s="285" t="s">
        <v>615</v>
      </c>
      <c r="D14" s="313" t="s">
        <v>31</v>
      </c>
      <c r="E14" s="285" t="s">
        <v>69</v>
      </c>
      <c r="F14" s="291">
        <v>1</v>
      </c>
      <c r="G14" s="287"/>
      <c r="H14" s="311" t="s">
        <v>495</v>
      </c>
    </row>
    <row r="15" spans="3:8" ht="18" customHeight="1" x14ac:dyDescent="0.25">
      <c r="C15" s="285" t="s">
        <v>616</v>
      </c>
      <c r="D15" s="313" t="s">
        <v>32</v>
      </c>
      <c r="E15" s="285" t="s">
        <v>69</v>
      </c>
      <c r="F15" s="291">
        <v>1</v>
      </c>
      <c r="G15" s="287"/>
      <c r="H15" s="311" t="s">
        <v>495</v>
      </c>
    </row>
    <row r="16" spans="3:8" ht="18" customHeight="1" x14ac:dyDescent="0.25">
      <c r="C16" s="285" t="s">
        <v>617</v>
      </c>
      <c r="D16" s="313" t="s">
        <v>63</v>
      </c>
      <c r="E16" s="285" t="s">
        <v>69</v>
      </c>
      <c r="F16" s="291">
        <v>1</v>
      </c>
      <c r="G16" s="287"/>
      <c r="H16" s="311" t="s">
        <v>495</v>
      </c>
    </row>
    <row r="17" spans="3:8" ht="25.2" customHeight="1" x14ac:dyDescent="0.25">
      <c r="C17" s="285" t="s">
        <v>618</v>
      </c>
      <c r="D17" s="314" t="s">
        <v>72</v>
      </c>
      <c r="E17" s="285" t="s">
        <v>69</v>
      </c>
      <c r="F17" s="291">
        <v>1</v>
      </c>
      <c r="G17" s="287"/>
      <c r="H17" s="311" t="s">
        <v>495</v>
      </c>
    </row>
    <row r="18" spans="3:8" ht="12" customHeight="1" x14ac:dyDescent="0.25">
      <c r="C18" s="285"/>
      <c r="D18" s="313"/>
      <c r="E18" s="285"/>
      <c r="F18" s="291"/>
      <c r="G18" s="287"/>
      <c r="H18" s="311"/>
    </row>
    <row r="19" spans="3:8" ht="12" customHeight="1" x14ac:dyDescent="0.25">
      <c r="C19" s="285"/>
      <c r="D19" s="315"/>
      <c r="E19" s="285"/>
      <c r="F19" s="291"/>
      <c r="G19" s="287"/>
      <c r="H19" s="311"/>
    </row>
    <row r="20" spans="3:8" ht="18" customHeight="1" x14ac:dyDescent="0.25">
      <c r="C20" s="289">
        <v>2.2999999999999998</v>
      </c>
      <c r="D20" s="312" t="s">
        <v>76</v>
      </c>
      <c r="E20" s="285"/>
      <c r="F20" s="291"/>
      <c r="G20" s="287"/>
      <c r="H20" s="311"/>
    </row>
    <row r="21" spans="3:8" ht="35.1" customHeight="1" x14ac:dyDescent="0.25">
      <c r="C21" s="289"/>
      <c r="D21" s="316" t="s">
        <v>62</v>
      </c>
      <c r="E21" s="285"/>
      <c r="F21" s="291"/>
      <c r="G21" s="287"/>
      <c r="H21" s="311"/>
    </row>
    <row r="22" spans="3:8" ht="18" customHeight="1" x14ac:dyDescent="0.25">
      <c r="C22" s="285" t="s">
        <v>20</v>
      </c>
      <c r="D22" s="315" t="s">
        <v>34</v>
      </c>
      <c r="E22" s="285" t="s">
        <v>69</v>
      </c>
      <c r="F22" s="291">
        <v>1</v>
      </c>
      <c r="G22" s="287"/>
      <c r="H22" s="311" t="s">
        <v>495</v>
      </c>
    </row>
    <row r="23" spans="3:8" ht="18" customHeight="1" x14ac:dyDescent="0.25">
      <c r="C23" s="285" t="s">
        <v>203</v>
      </c>
      <c r="D23" s="315" t="s">
        <v>33</v>
      </c>
      <c r="E23" s="285" t="s">
        <v>69</v>
      </c>
      <c r="F23" s="291">
        <v>1</v>
      </c>
      <c r="G23" s="287"/>
      <c r="H23" s="311" t="s">
        <v>495</v>
      </c>
    </row>
    <row r="24" spans="3:8" ht="18" customHeight="1" x14ac:dyDescent="0.25">
      <c r="C24" s="285" t="s">
        <v>21</v>
      </c>
      <c r="D24" s="315" t="s">
        <v>61</v>
      </c>
      <c r="E24" s="285" t="s">
        <v>69</v>
      </c>
      <c r="F24" s="291">
        <v>1</v>
      </c>
      <c r="G24" s="287"/>
      <c r="H24" s="311" t="s">
        <v>495</v>
      </c>
    </row>
    <row r="25" spans="3:8" ht="18" customHeight="1" x14ac:dyDescent="0.25">
      <c r="C25" s="285" t="s">
        <v>22</v>
      </c>
      <c r="D25" s="280" t="s">
        <v>774</v>
      </c>
      <c r="E25" s="285" t="s">
        <v>69</v>
      </c>
      <c r="F25" s="291">
        <v>1</v>
      </c>
      <c r="G25" s="287"/>
      <c r="H25" s="311" t="s">
        <v>495</v>
      </c>
    </row>
    <row r="26" spans="3:8" ht="18" customHeight="1" x14ac:dyDescent="0.25">
      <c r="C26" s="285" t="s">
        <v>23</v>
      </c>
      <c r="D26" s="280" t="s">
        <v>774</v>
      </c>
      <c r="E26" s="285" t="s">
        <v>69</v>
      </c>
      <c r="F26" s="291">
        <v>1</v>
      </c>
      <c r="G26" s="287"/>
      <c r="H26" s="311" t="s">
        <v>495</v>
      </c>
    </row>
    <row r="27" spans="3:8" ht="18" customHeight="1" x14ac:dyDescent="0.25">
      <c r="C27" s="285" t="s">
        <v>24</v>
      </c>
      <c r="D27" s="280" t="s">
        <v>775</v>
      </c>
      <c r="E27" s="285" t="s">
        <v>69</v>
      </c>
      <c r="F27" s="291">
        <v>1</v>
      </c>
      <c r="G27" s="287"/>
      <c r="H27" s="311" t="s">
        <v>495</v>
      </c>
    </row>
    <row r="28" spans="3:8" ht="18" customHeight="1" x14ac:dyDescent="0.25">
      <c r="C28" s="285" t="s">
        <v>25</v>
      </c>
      <c r="D28" s="280" t="s">
        <v>776</v>
      </c>
      <c r="E28" s="285" t="s">
        <v>69</v>
      </c>
      <c r="F28" s="291">
        <v>1</v>
      </c>
      <c r="G28" s="287"/>
      <c r="H28" s="311" t="s">
        <v>495</v>
      </c>
    </row>
    <row r="29" spans="3:8" ht="18" customHeight="1" x14ac:dyDescent="0.25">
      <c r="C29" s="285" t="s">
        <v>26</v>
      </c>
      <c r="D29" s="280" t="s">
        <v>65</v>
      </c>
      <c r="E29" s="285" t="s">
        <v>69</v>
      </c>
      <c r="F29" s="291">
        <v>1</v>
      </c>
      <c r="G29" s="287"/>
      <c r="H29" s="311" t="s">
        <v>495</v>
      </c>
    </row>
    <row r="30" spans="3:8" ht="12" customHeight="1" x14ac:dyDescent="0.25">
      <c r="C30" s="289"/>
      <c r="D30" s="292"/>
      <c r="E30" s="285"/>
      <c r="F30" s="291"/>
      <c r="G30" s="287"/>
      <c r="H30" s="311"/>
    </row>
    <row r="31" spans="3:8" ht="18" customHeight="1" x14ac:dyDescent="0.25">
      <c r="C31" s="289">
        <v>2.4</v>
      </c>
      <c r="D31" s="312" t="s">
        <v>77</v>
      </c>
      <c r="E31" s="285"/>
      <c r="F31" s="291"/>
      <c r="G31" s="287"/>
      <c r="H31" s="311"/>
    </row>
    <row r="32" spans="3:8" ht="18" customHeight="1" x14ac:dyDescent="0.25">
      <c r="C32" s="285" t="s">
        <v>619</v>
      </c>
      <c r="D32" s="280" t="s">
        <v>66</v>
      </c>
      <c r="E32" s="285" t="s">
        <v>69</v>
      </c>
      <c r="F32" s="291">
        <v>1</v>
      </c>
      <c r="G32" s="287"/>
      <c r="H32" s="311" t="s">
        <v>495</v>
      </c>
    </row>
    <row r="33" spans="3:8" ht="18" customHeight="1" x14ac:dyDescent="0.25">
      <c r="C33" s="285" t="s">
        <v>620</v>
      </c>
      <c r="D33" s="280" t="s">
        <v>67</v>
      </c>
      <c r="E33" s="285" t="s">
        <v>69</v>
      </c>
      <c r="F33" s="291">
        <v>1</v>
      </c>
      <c r="G33" s="287"/>
      <c r="H33" s="311" t="s">
        <v>495</v>
      </c>
    </row>
    <row r="34" spans="3:8" ht="18" customHeight="1" x14ac:dyDescent="0.25">
      <c r="C34" s="285" t="s">
        <v>621</v>
      </c>
      <c r="D34" s="280" t="s">
        <v>68</v>
      </c>
      <c r="E34" s="285" t="s">
        <v>69</v>
      </c>
      <c r="F34" s="291">
        <v>1</v>
      </c>
      <c r="G34" s="287"/>
      <c r="H34" s="311" t="s">
        <v>495</v>
      </c>
    </row>
    <row r="35" spans="3:8" ht="25.2" customHeight="1" x14ac:dyDescent="0.25">
      <c r="C35" s="285"/>
      <c r="D35" s="280"/>
      <c r="E35" s="285"/>
      <c r="F35" s="290"/>
      <c r="G35" s="287"/>
      <c r="H35" s="311"/>
    </row>
    <row r="36" spans="3:8" x14ac:dyDescent="0.25">
      <c r="C36" s="285"/>
      <c r="D36" s="280"/>
      <c r="E36" s="285"/>
      <c r="F36" s="290"/>
      <c r="G36" s="287"/>
      <c r="H36" s="311"/>
    </row>
    <row r="37" spans="3:8" ht="18" customHeight="1" x14ac:dyDescent="0.25">
      <c r="C37" s="297"/>
      <c r="D37" s="297"/>
      <c r="E37" s="297"/>
      <c r="F37" s="297"/>
      <c r="G37" s="298"/>
      <c r="H37" s="299"/>
    </row>
    <row r="38" spans="3:8" ht="29.25" customHeight="1" x14ac:dyDescent="0.25">
      <c r="C38" s="685" t="s">
        <v>71</v>
      </c>
      <c r="D38" s="685"/>
      <c r="E38" s="685"/>
      <c r="F38" s="685"/>
      <c r="G38" s="685"/>
      <c r="H38" s="300">
        <f>SUM(H13:H34)</f>
        <v>0</v>
      </c>
    </row>
  </sheetData>
  <mergeCells count="5">
    <mergeCell ref="C38:G38"/>
    <mergeCell ref="C1:H1"/>
    <mergeCell ref="C2:H2"/>
    <mergeCell ref="C3:H3"/>
    <mergeCell ref="C4:H4"/>
  </mergeCells>
  <phoneticPr fontId="3" type="noConversion"/>
  <pageMargins left="0.55118110236220474" right="0.15748031496062992" top="0.39370078740157483" bottom="0.39370078740157483" header="0" footer="0.59055118110236227"/>
  <pageSetup paperSize="9" scale="91" orientation="portrait" r:id="rId1"/>
  <headerFooter alignWithMargins="0">
    <oddHeader>&amp;CBill of Quantities C2.2.6</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1:H43"/>
  <sheetViews>
    <sheetView showGridLines="0" showZeros="0" view="pageBreakPreview" zoomScale="70" zoomScaleNormal="100" zoomScaleSheetLayoutView="70" workbookViewId="0">
      <selection activeCell="C7" sqref="C7"/>
    </sheetView>
  </sheetViews>
  <sheetFormatPr defaultColWidth="9.21875" defaultRowHeight="12.6" x14ac:dyDescent="0.25"/>
  <cols>
    <col min="1" max="1" width="9.21875" style="266"/>
    <col min="2" max="2" width="1.77734375" style="266" customWidth="1"/>
    <col min="3" max="3" width="6.77734375" style="266" customWidth="1"/>
    <col min="4" max="4" width="51.21875" style="266" customWidth="1"/>
    <col min="5" max="5" width="8.77734375" style="266" customWidth="1"/>
    <col min="6" max="6" width="15" style="266" customWidth="1"/>
    <col min="7" max="7" width="15" style="274" customWidth="1"/>
    <col min="8" max="8" width="15" style="573" customWidth="1"/>
    <col min="9" max="16384" width="9.21875" style="266"/>
  </cols>
  <sheetData>
    <row r="1" spans="3:8" ht="15" customHeight="1" x14ac:dyDescent="0.25">
      <c r="C1" s="686"/>
      <c r="D1" s="686"/>
      <c r="E1" s="686"/>
      <c r="F1" s="686"/>
      <c r="G1" s="686"/>
      <c r="H1" s="686"/>
    </row>
    <row r="2" spans="3:8" ht="41.4" customHeight="1" x14ac:dyDescent="0.25">
      <c r="C2" s="687" t="str">
        <f>+'A4- P&amp;G DAY WORKS'!C2:H2</f>
        <v>WATER AND SANITATION INFRASTRUCTURE BOQ THE APPOINTMENT PANEL OF CONTRACTORS (30) FOR CONSTRUCTION OF WATER AND WASTEWATER INFRASTRUCTURE IN POLOKWANE ON AS AN WHEN REQUIRED FOR A PERIOD OF THREE YEARS</v>
      </c>
      <c r="D2" s="687"/>
      <c r="E2" s="687"/>
      <c r="F2" s="687"/>
      <c r="G2" s="687"/>
      <c r="H2" s="687"/>
    </row>
    <row r="3" spans="3:8" ht="18" customHeight="1" x14ac:dyDescent="0.25">
      <c r="C3" s="688" t="s">
        <v>5</v>
      </c>
      <c r="D3" s="688"/>
      <c r="E3" s="688"/>
      <c r="F3" s="688"/>
      <c r="G3" s="688"/>
      <c r="H3" s="688"/>
    </row>
    <row r="4" spans="3:8" ht="26.25" customHeight="1" x14ac:dyDescent="0.25">
      <c r="C4" s="689"/>
      <c r="D4" s="689"/>
      <c r="E4" s="689"/>
      <c r="F4" s="689"/>
      <c r="G4" s="689"/>
      <c r="H4" s="689"/>
    </row>
    <row r="5" spans="3:8" ht="18" customHeight="1" x14ac:dyDescent="0.25">
      <c r="C5" s="267" t="s">
        <v>133</v>
      </c>
      <c r="D5" s="268"/>
      <c r="E5" s="262"/>
      <c r="F5" s="262"/>
      <c r="G5" s="263"/>
      <c r="H5" s="301"/>
    </row>
    <row r="6" spans="3:8" ht="18" customHeight="1" x14ac:dyDescent="0.25">
      <c r="C6" s="270" t="s">
        <v>782</v>
      </c>
      <c r="D6" s="271"/>
      <c r="E6" s="271"/>
      <c r="F6" s="271"/>
      <c r="G6" s="272"/>
      <c r="H6" s="317"/>
    </row>
    <row r="7" spans="3:8" ht="16.5" customHeight="1" x14ac:dyDescent="0.25">
      <c r="C7" s="1"/>
    </row>
    <row r="8" spans="3:8" ht="25.2" customHeight="1" x14ac:dyDescent="0.25">
      <c r="C8" s="275" t="s">
        <v>74</v>
      </c>
      <c r="D8" s="276" t="s">
        <v>0</v>
      </c>
      <c r="E8" s="276" t="s">
        <v>1</v>
      </c>
      <c r="F8" s="276" t="s">
        <v>2</v>
      </c>
      <c r="G8" s="277" t="s">
        <v>3</v>
      </c>
      <c r="H8" s="319" t="s">
        <v>4</v>
      </c>
    </row>
    <row r="9" spans="3:8" ht="18" customHeight="1" x14ac:dyDescent="0.25">
      <c r="C9" s="278" t="s">
        <v>106</v>
      </c>
      <c r="D9" s="278" t="s">
        <v>109</v>
      </c>
      <c r="E9" s="278"/>
      <c r="F9" s="278"/>
      <c r="G9" s="279"/>
      <c r="H9" s="309"/>
    </row>
    <row r="10" spans="3:8" s="284" customFormat="1" ht="25.2" customHeight="1" x14ac:dyDescent="0.25">
      <c r="C10" s="280"/>
      <c r="D10" s="281" t="s">
        <v>105</v>
      </c>
      <c r="E10" s="280"/>
      <c r="F10" s="280"/>
      <c r="G10" s="282"/>
      <c r="H10" s="310"/>
    </row>
    <row r="11" spans="3:8" s="1" customFormat="1" ht="18" customHeight="1" x14ac:dyDescent="0.25">
      <c r="C11" s="285"/>
      <c r="D11" s="286"/>
      <c r="E11" s="285"/>
      <c r="F11" s="285"/>
      <c r="G11" s="287"/>
      <c r="H11" s="311"/>
    </row>
    <row r="12" spans="3:8" s="1" customFormat="1" ht="18" customHeight="1" x14ac:dyDescent="0.25">
      <c r="C12" s="289">
        <v>1.1000000000000001</v>
      </c>
      <c r="D12" s="286" t="s">
        <v>36</v>
      </c>
      <c r="E12" s="285"/>
      <c r="F12" s="290"/>
      <c r="G12" s="287"/>
      <c r="H12" s="311"/>
    </row>
    <row r="13" spans="3:8" s="1" customFormat="1" ht="18" customHeight="1" x14ac:dyDescent="0.25">
      <c r="C13" s="285" t="s">
        <v>15</v>
      </c>
      <c r="D13" s="574" t="s">
        <v>99</v>
      </c>
      <c r="E13" s="285" t="s">
        <v>38</v>
      </c>
      <c r="F13" s="291">
        <v>1</v>
      </c>
      <c r="G13" s="287"/>
      <c r="H13" s="311">
        <f>G13*F13</f>
        <v>0</v>
      </c>
    </row>
    <row r="14" spans="3:8" s="1" customFormat="1" ht="18" customHeight="1" x14ac:dyDescent="0.25">
      <c r="C14" s="285" t="s">
        <v>16</v>
      </c>
      <c r="D14" s="357" t="s">
        <v>80</v>
      </c>
      <c r="E14" s="285" t="s">
        <v>82</v>
      </c>
      <c r="F14" s="291">
        <v>1</v>
      </c>
      <c r="G14" s="287"/>
      <c r="H14" s="311">
        <f>G14*F14</f>
        <v>0</v>
      </c>
    </row>
    <row r="15" spans="3:8" s="1" customFormat="1" ht="18" customHeight="1" x14ac:dyDescent="0.25">
      <c r="C15" s="285" t="s">
        <v>78</v>
      </c>
      <c r="D15" s="357" t="s">
        <v>496</v>
      </c>
      <c r="E15" s="285" t="s">
        <v>82</v>
      </c>
      <c r="F15" s="291">
        <v>1</v>
      </c>
      <c r="G15" s="287"/>
      <c r="H15" s="311"/>
    </row>
    <row r="16" spans="3:8" s="1" customFormat="1" ht="18" customHeight="1" x14ac:dyDescent="0.25">
      <c r="C16" s="285" t="s">
        <v>79</v>
      </c>
      <c r="D16" s="357" t="s">
        <v>497</v>
      </c>
      <c r="E16" s="285" t="s">
        <v>82</v>
      </c>
      <c r="F16" s="291">
        <v>1</v>
      </c>
      <c r="G16" s="287"/>
      <c r="H16" s="311"/>
    </row>
    <row r="17" spans="3:8" s="1" customFormat="1" ht="18" customHeight="1" x14ac:dyDescent="0.25">
      <c r="C17" s="285"/>
      <c r="D17" s="357"/>
      <c r="E17" s="285"/>
      <c r="F17" s="291"/>
      <c r="G17" s="287"/>
      <c r="H17" s="311"/>
    </row>
    <row r="18" spans="3:8" s="1" customFormat="1" ht="18" customHeight="1" x14ac:dyDescent="0.25">
      <c r="C18" s="285" t="s">
        <v>81</v>
      </c>
      <c r="D18" s="357" t="s">
        <v>498</v>
      </c>
      <c r="E18" s="285" t="s">
        <v>499</v>
      </c>
      <c r="F18" s="291">
        <v>1</v>
      </c>
      <c r="G18" s="287"/>
      <c r="H18" s="311"/>
    </row>
    <row r="19" spans="3:8" s="1" customFormat="1" ht="18" customHeight="1" x14ac:dyDescent="0.25">
      <c r="C19" s="285"/>
      <c r="D19" s="357"/>
      <c r="E19" s="285"/>
      <c r="F19" s="291"/>
      <c r="G19" s="287"/>
      <c r="H19" s="311"/>
    </row>
    <row r="20" spans="3:8" s="1" customFormat="1" ht="18" customHeight="1" x14ac:dyDescent="0.25">
      <c r="C20" s="285" t="s">
        <v>563</v>
      </c>
      <c r="D20" s="357" t="s">
        <v>500</v>
      </c>
      <c r="E20" s="285" t="s">
        <v>38</v>
      </c>
      <c r="F20" s="291">
        <v>6</v>
      </c>
      <c r="G20" s="287"/>
      <c r="H20" s="311"/>
    </row>
    <row r="21" spans="3:8" s="1" customFormat="1" ht="18" customHeight="1" x14ac:dyDescent="0.25">
      <c r="C21" s="285"/>
      <c r="D21" s="357"/>
      <c r="E21" s="285"/>
      <c r="F21" s="291"/>
      <c r="G21" s="287"/>
      <c r="H21" s="311"/>
    </row>
    <row r="22" spans="3:8" s="1" customFormat="1" ht="18" customHeight="1" x14ac:dyDescent="0.25">
      <c r="C22" s="285" t="s">
        <v>564</v>
      </c>
      <c r="D22" s="357" t="s">
        <v>501</v>
      </c>
      <c r="E22" s="285"/>
      <c r="F22" s="291"/>
      <c r="G22" s="287"/>
      <c r="H22" s="311"/>
    </row>
    <row r="23" spans="3:8" s="1" customFormat="1" ht="18" customHeight="1" x14ac:dyDescent="0.25">
      <c r="C23" s="285"/>
      <c r="D23" s="357"/>
      <c r="E23" s="285"/>
      <c r="F23" s="291"/>
      <c r="G23" s="287"/>
      <c r="H23" s="311"/>
    </row>
    <row r="24" spans="3:8" s="1" customFormat="1" ht="18" customHeight="1" x14ac:dyDescent="0.25">
      <c r="C24" s="285" t="s">
        <v>622</v>
      </c>
      <c r="D24" s="357" t="s">
        <v>504</v>
      </c>
      <c r="E24" s="285" t="s">
        <v>212</v>
      </c>
      <c r="F24" s="291">
        <v>1</v>
      </c>
      <c r="G24" s="287"/>
      <c r="H24" s="311"/>
    </row>
    <row r="25" spans="3:8" s="1" customFormat="1" ht="18" customHeight="1" x14ac:dyDescent="0.25">
      <c r="C25" s="285"/>
      <c r="D25" s="357"/>
      <c r="E25" s="285"/>
      <c r="F25" s="291"/>
      <c r="G25" s="287"/>
      <c r="H25" s="311"/>
    </row>
    <row r="26" spans="3:8" s="1" customFormat="1" ht="18" customHeight="1" x14ac:dyDescent="0.25">
      <c r="C26" s="285" t="s">
        <v>623</v>
      </c>
      <c r="D26" s="357" t="s">
        <v>502</v>
      </c>
      <c r="E26" s="285" t="s">
        <v>503</v>
      </c>
      <c r="F26" s="291"/>
      <c r="G26" s="287"/>
      <c r="H26" s="311"/>
    </row>
    <row r="27" spans="3:8" s="1" customFormat="1" ht="18" customHeight="1" x14ac:dyDescent="0.25">
      <c r="C27" s="285"/>
      <c r="D27" s="357"/>
      <c r="E27" s="285"/>
      <c r="F27" s="291"/>
      <c r="G27" s="287"/>
      <c r="H27" s="311"/>
    </row>
    <row r="28" spans="3:8" s="1" customFormat="1" ht="18" customHeight="1" x14ac:dyDescent="0.25">
      <c r="C28" s="285"/>
      <c r="D28" s="357"/>
      <c r="E28" s="285"/>
      <c r="F28" s="291"/>
      <c r="G28" s="287"/>
      <c r="H28" s="311"/>
    </row>
    <row r="29" spans="3:8" s="1" customFormat="1" ht="18" customHeight="1" x14ac:dyDescent="0.25">
      <c r="C29" s="285" t="s">
        <v>624</v>
      </c>
      <c r="D29" s="575" t="s">
        <v>213</v>
      </c>
      <c r="E29" s="576" t="s">
        <v>38</v>
      </c>
      <c r="F29" s="291">
        <v>1</v>
      </c>
      <c r="G29" s="287"/>
      <c r="H29" s="311">
        <f>G29*F29</f>
        <v>0</v>
      </c>
    </row>
    <row r="30" spans="3:8" s="1" customFormat="1" ht="18" customHeight="1" x14ac:dyDescent="0.25">
      <c r="C30" s="285"/>
      <c r="D30" s="357"/>
      <c r="E30" s="339"/>
      <c r="F30" s="290"/>
      <c r="G30" s="287"/>
      <c r="H30" s="311"/>
    </row>
    <row r="31" spans="3:8" s="1" customFormat="1" ht="18" customHeight="1" x14ac:dyDescent="0.25">
      <c r="C31" s="289">
        <v>1.2</v>
      </c>
      <c r="D31" s="286" t="s">
        <v>556</v>
      </c>
      <c r="E31" s="285"/>
      <c r="F31" s="291"/>
      <c r="G31" s="287"/>
      <c r="H31" s="311"/>
    </row>
    <row r="32" spans="3:8" s="1" customFormat="1" ht="25.2" customHeight="1" x14ac:dyDescent="0.25">
      <c r="C32" s="285"/>
      <c r="D32" s="357" t="s">
        <v>557</v>
      </c>
      <c r="E32" s="285"/>
      <c r="F32" s="290"/>
      <c r="G32" s="287"/>
      <c r="H32" s="311"/>
    </row>
    <row r="33" spans="3:8" s="1" customFormat="1" ht="25.2" customHeight="1" x14ac:dyDescent="0.25">
      <c r="C33" s="285" t="s">
        <v>7</v>
      </c>
      <c r="D33" s="574" t="s">
        <v>559</v>
      </c>
      <c r="E33" s="318" t="s">
        <v>779</v>
      </c>
      <c r="F33" s="291">
        <v>1</v>
      </c>
      <c r="G33" s="287"/>
      <c r="H33" s="311"/>
    </row>
    <row r="34" spans="3:8" s="1" customFormat="1" ht="18" customHeight="1" x14ac:dyDescent="0.25">
      <c r="C34" s="285" t="s">
        <v>8</v>
      </c>
      <c r="D34" s="574" t="s">
        <v>558</v>
      </c>
      <c r="E34" s="318" t="s">
        <v>779</v>
      </c>
      <c r="F34" s="291">
        <v>1</v>
      </c>
      <c r="G34" s="287"/>
      <c r="H34" s="311"/>
    </row>
    <row r="35" spans="3:8" s="1" customFormat="1" ht="18" customHeight="1" x14ac:dyDescent="0.25">
      <c r="C35" s="285" t="s">
        <v>10</v>
      </c>
      <c r="D35" s="574" t="s">
        <v>560</v>
      </c>
      <c r="E35" s="318" t="s">
        <v>779</v>
      </c>
      <c r="F35" s="291">
        <v>1</v>
      </c>
      <c r="G35" s="287"/>
      <c r="H35" s="311"/>
    </row>
    <row r="36" spans="3:8" s="1" customFormat="1" ht="25.2" customHeight="1" x14ac:dyDescent="0.25">
      <c r="C36" s="285"/>
      <c r="D36" s="357"/>
      <c r="E36" s="285"/>
      <c r="F36" s="290"/>
      <c r="G36" s="287"/>
      <c r="H36" s="311"/>
    </row>
    <row r="37" spans="3:8" s="1" customFormat="1" ht="25.2" customHeight="1" x14ac:dyDescent="0.25">
      <c r="C37" s="285"/>
      <c r="D37" s="357"/>
      <c r="E37" s="285"/>
      <c r="F37" s="290"/>
      <c r="G37" s="287"/>
      <c r="H37" s="311"/>
    </row>
    <row r="38" spans="3:8" s="1" customFormat="1" ht="35.1" customHeight="1" x14ac:dyDescent="0.25">
      <c r="C38" s="285"/>
      <c r="D38" s="357"/>
      <c r="E38" s="285"/>
      <c r="F38" s="290"/>
      <c r="G38" s="287"/>
      <c r="H38" s="311"/>
    </row>
    <row r="39" spans="3:8" s="1" customFormat="1" ht="35.1" customHeight="1" x14ac:dyDescent="0.25">
      <c r="C39" s="285"/>
      <c r="D39" s="357"/>
      <c r="E39" s="285"/>
      <c r="F39" s="290"/>
      <c r="G39" s="287"/>
      <c r="H39" s="311"/>
    </row>
    <row r="40" spans="3:8" s="1" customFormat="1" ht="13.2" x14ac:dyDescent="0.25">
      <c r="C40" s="285"/>
      <c r="D40" s="357"/>
      <c r="E40" s="285"/>
      <c r="F40" s="290"/>
      <c r="G40" s="287"/>
      <c r="H40" s="311"/>
    </row>
    <row r="41" spans="3:8" s="1" customFormat="1" ht="13.2" x14ac:dyDescent="0.25">
      <c r="C41" s="285"/>
      <c r="D41" s="357"/>
      <c r="E41" s="285"/>
      <c r="F41" s="290"/>
      <c r="G41" s="287"/>
      <c r="H41" s="311"/>
    </row>
    <row r="42" spans="3:8" s="1" customFormat="1" ht="12" customHeight="1" x14ac:dyDescent="0.25">
      <c r="C42" s="285"/>
      <c r="D42" s="574"/>
      <c r="E42" s="285"/>
      <c r="F42" s="290"/>
      <c r="G42" s="287"/>
      <c r="H42" s="311"/>
    </row>
    <row r="43" spans="3:8" ht="24" customHeight="1" x14ac:dyDescent="0.25">
      <c r="C43" s="685" t="s">
        <v>134</v>
      </c>
      <c r="D43" s="685"/>
      <c r="E43" s="685"/>
      <c r="F43" s="685"/>
      <c r="G43" s="685"/>
      <c r="H43" s="260">
        <f>SUM(H10:H31)</f>
        <v>0</v>
      </c>
    </row>
  </sheetData>
  <mergeCells count="5">
    <mergeCell ref="C43:G43"/>
    <mergeCell ref="C1:H1"/>
    <mergeCell ref="C2:H2"/>
    <mergeCell ref="C3:H3"/>
    <mergeCell ref="C4:H4"/>
  </mergeCells>
  <pageMargins left="0.55118110236220474" right="0.15748031496062992" top="0.39370078740157483" bottom="0.39370078740157483" header="0" footer="0.59055118110236227"/>
  <pageSetup paperSize="9" scale="86" orientation="portrait" r:id="rId1"/>
  <headerFooter alignWithMargins="0">
    <oddHeader>&amp;CBill of Quantities C2.2.7</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1:I41"/>
  <sheetViews>
    <sheetView showGridLines="0" showZeros="0" view="pageBreakPreview" zoomScale="80" zoomScaleNormal="100" zoomScaleSheetLayoutView="80" workbookViewId="0">
      <selection activeCell="H49" sqref="H49"/>
    </sheetView>
  </sheetViews>
  <sheetFormatPr defaultColWidth="9.21875" defaultRowHeight="13.2" x14ac:dyDescent="0.25"/>
  <cols>
    <col min="1" max="1" width="9.21875" style="1"/>
    <col min="2" max="2" width="1.77734375" style="1" customWidth="1"/>
    <col min="3" max="3" width="6.77734375" style="1" customWidth="1"/>
    <col min="4" max="4" width="56.44140625" style="1" customWidth="1"/>
    <col min="5" max="5" width="8.77734375" style="1" customWidth="1"/>
    <col min="6" max="6" width="15" style="1" customWidth="1"/>
    <col min="7" max="7" width="15" style="295" customWidth="1"/>
    <col min="8" max="8" width="15" style="296" customWidth="1"/>
    <col min="9" max="16384" width="9.21875" style="1"/>
  </cols>
  <sheetData>
    <row r="1" spans="3:9" ht="15" customHeight="1" x14ac:dyDescent="0.25">
      <c r="C1" s="686"/>
      <c r="D1" s="686"/>
      <c r="E1" s="686"/>
      <c r="F1" s="686"/>
      <c r="G1" s="686"/>
      <c r="H1" s="686"/>
    </row>
    <row r="2" spans="3:9" ht="46.2" customHeight="1" x14ac:dyDescent="0.25">
      <c r="C2" s="687" t="str">
        <f>'C-Site Clearance '!C2:H2</f>
        <v>WATER AND SANITATION INFRASTRUCTURE BOQ THE APPOINTMENT PANEL OF CONTRACTORS (30) FOR CONSTRUCTION OF WATER AND WASTEWATER INFRASTRUCTURE IN POLOKWANE ON AS AN WHEN REQUIRED FOR A PERIOD OF THREE YEARS</v>
      </c>
      <c r="D2" s="687"/>
      <c r="E2" s="687"/>
      <c r="F2" s="687"/>
      <c r="G2" s="687"/>
      <c r="H2" s="687"/>
    </row>
    <row r="3" spans="3:9" ht="18" customHeight="1" x14ac:dyDescent="0.25">
      <c r="C3" s="688" t="s">
        <v>5</v>
      </c>
      <c r="D3" s="688"/>
      <c r="E3" s="688"/>
      <c r="F3" s="688"/>
      <c r="G3" s="688"/>
      <c r="H3" s="688"/>
    </row>
    <row r="4" spans="3:9" ht="27" customHeight="1" x14ac:dyDescent="0.25">
      <c r="C4" s="689"/>
      <c r="D4" s="689"/>
      <c r="E4" s="689"/>
      <c r="F4" s="689"/>
      <c r="G4" s="689"/>
      <c r="H4" s="689"/>
    </row>
    <row r="5" spans="3:9" ht="18" customHeight="1" x14ac:dyDescent="0.25">
      <c r="C5" s="267" t="s">
        <v>135</v>
      </c>
      <c r="D5" s="293"/>
      <c r="E5" s="293"/>
      <c r="F5" s="293"/>
      <c r="G5" s="294"/>
      <c r="H5" s="301"/>
    </row>
    <row r="6" spans="3:9" ht="18" customHeight="1" x14ac:dyDescent="0.25">
      <c r="C6" s="270" t="s">
        <v>75</v>
      </c>
      <c r="D6" s="302"/>
      <c r="E6" s="302"/>
      <c r="F6" s="302"/>
      <c r="G6" s="303"/>
      <c r="H6" s="304"/>
    </row>
    <row r="7" spans="3:9" ht="4.95" customHeight="1" x14ac:dyDescent="0.25"/>
    <row r="8" spans="3:9" ht="25.2" customHeight="1" x14ac:dyDescent="0.25">
      <c r="C8" s="577" t="s">
        <v>74</v>
      </c>
      <c r="D8" s="417" t="s">
        <v>0</v>
      </c>
      <c r="E8" s="417" t="s">
        <v>1</v>
      </c>
      <c r="F8" s="417" t="s">
        <v>2</v>
      </c>
      <c r="G8" s="578" t="s">
        <v>3</v>
      </c>
      <c r="H8" s="579" t="s">
        <v>4</v>
      </c>
    </row>
    <row r="9" spans="3:9" ht="18" customHeight="1" x14ac:dyDescent="0.25">
      <c r="C9" s="278" t="s">
        <v>110</v>
      </c>
      <c r="D9" s="278" t="s">
        <v>111</v>
      </c>
      <c r="E9" s="278"/>
      <c r="F9" s="278"/>
      <c r="G9" s="279"/>
      <c r="H9" s="309"/>
    </row>
    <row r="10" spans="3:9" s="284" customFormat="1" ht="25.2" customHeight="1" x14ac:dyDescent="0.25">
      <c r="C10" s="280"/>
      <c r="D10" s="281" t="s">
        <v>35</v>
      </c>
      <c r="E10" s="280"/>
      <c r="F10" s="580"/>
      <c r="G10" s="282"/>
      <c r="H10" s="310"/>
    </row>
    <row r="11" spans="3:9" s="284" customFormat="1" ht="10.5" customHeight="1" x14ac:dyDescent="0.25">
      <c r="C11" s="280"/>
      <c r="D11" s="281"/>
      <c r="E11" s="280"/>
      <c r="F11" s="580"/>
      <c r="G11" s="282"/>
      <c r="H11" s="310"/>
    </row>
    <row r="12" spans="3:9" ht="18" customHeight="1" x14ac:dyDescent="0.25">
      <c r="C12" s="289">
        <v>1.1000000000000001</v>
      </c>
      <c r="D12" s="312" t="s">
        <v>119</v>
      </c>
      <c r="E12" s="285"/>
      <c r="F12" s="581"/>
      <c r="G12" s="287"/>
      <c r="H12" s="311" t="str">
        <f>IF(G12="","",F12*G12)</f>
        <v/>
      </c>
    </row>
    <row r="13" spans="3:9" s="284" customFormat="1" ht="25.2" customHeight="1" x14ac:dyDescent="0.25">
      <c r="C13" s="285" t="s">
        <v>15</v>
      </c>
      <c r="D13" s="314" t="s">
        <v>118</v>
      </c>
      <c r="E13" s="285" t="s">
        <v>38</v>
      </c>
      <c r="F13" s="581">
        <v>1</v>
      </c>
      <c r="G13" s="287"/>
      <c r="H13" s="311">
        <f>G13*F13</f>
        <v>0</v>
      </c>
    </row>
    <row r="14" spans="3:9" s="284" customFormat="1" ht="25.2" customHeight="1" x14ac:dyDescent="0.25">
      <c r="C14" s="285"/>
      <c r="D14" s="314"/>
      <c r="E14" s="285"/>
      <c r="F14" s="581"/>
      <c r="G14" s="287"/>
      <c r="H14" s="311"/>
    </row>
    <row r="15" spans="3:9" s="284" customFormat="1" ht="22.5" customHeight="1" x14ac:dyDescent="0.25">
      <c r="C15" s="285" t="s">
        <v>16</v>
      </c>
      <c r="D15" s="314" t="s">
        <v>191</v>
      </c>
      <c r="E15" s="285" t="s">
        <v>778</v>
      </c>
      <c r="F15" s="581">
        <v>1</v>
      </c>
      <c r="G15" s="287"/>
      <c r="H15" s="311">
        <f>G15*F15</f>
        <v>0</v>
      </c>
      <c r="I15" s="1"/>
    </row>
    <row r="16" spans="3:9" s="284" customFormat="1" ht="24" customHeight="1" x14ac:dyDescent="0.25">
      <c r="C16" s="285" t="s">
        <v>78</v>
      </c>
      <c r="D16" s="314" t="s">
        <v>192</v>
      </c>
      <c r="E16" s="285" t="s">
        <v>778</v>
      </c>
      <c r="F16" s="582">
        <v>1</v>
      </c>
      <c r="G16" s="287"/>
      <c r="H16" s="311">
        <f>G16*F16</f>
        <v>0</v>
      </c>
    </row>
    <row r="17" spans="3:8" s="284" customFormat="1" ht="25.2" customHeight="1" x14ac:dyDescent="0.25">
      <c r="C17" s="285" t="s">
        <v>79</v>
      </c>
      <c r="D17" s="314" t="s">
        <v>193</v>
      </c>
      <c r="E17" s="285" t="s">
        <v>778</v>
      </c>
      <c r="F17" s="581">
        <v>1</v>
      </c>
      <c r="G17" s="287"/>
      <c r="H17" s="311">
        <f>G17*F17</f>
        <v>0</v>
      </c>
    </row>
    <row r="18" spans="3:8" s="284" customFormat="1" ht="18" customHeight="1" x14ac:dyDescent="0.25">
      <c r="C18" s="285" t="s">
        <v>81</v>
      </c>
      <c r="D18" s="315" t="s">
        <v>150</v>
      </c>
      <c r="E18" s="285" t="s">
        <v>778</v>
      </c>
      <c r="F18" s="581">
        <v>1</v>
      </c>
      <c r="G18" s="287"/>
      <c r="H18" s="311">
        <f>G18*F18</f>
        <v>0</v>
      </c>
    </row>
    <row r="19" spans="3:8" ht="33" customHeight="1" x14ac:dyDescent="0.25">
      <c r="C19" s="285" t="s">
        <v>563</v>
      </c>
      <c r="D19" s="280" t="s">
        <v>507</v>
      </c>
      <c r="E19" s="285" t="s">
        <v>503</v>
      </c>
      <c r="F19" s="581">
        <v>1</v>
      </c>
      <c r="G19" s="287"/>
      <c r="H19" s="311"/>
    </row>
    <row r="20" spans="3:8" ht="37.5" customHeight="1" x14ac:dyDescent="0.25">
      <c r="C20" s="285" t="s">
        <v>564</v>
      </c>
      <c r="D20" s="280" t="s">
        <v>508</v>
      </c>
      <c r="E20" s="285" t="s">
        <v>503</v>
      </c>
      <c r="F20" s="581">
        <v>1</v>
      </c>
      <c r="G20" s="287"/>
      <c r="H20" s="311"/>
    </row>
    <row r="21" spans="3:8" ht="25.2" customHeight="1" x14ac:dyDescent="0.25">
      <c r="C21" s="285" t="s">
        <v>622</v>
      </c>
      <c r="D21" s="280" t="s">
        <v>509</v>
      </c>
      <c r="E21" s="285" t="s">
        <v>503</v>
      </c>
      <c r="F21" s="581">
        <v>1</v>
      </c>
      <c r="G21" s="282"/>
      <c r="H21" s="310"/>
    </row>
    <row r="22" spans="3:8" x14ac:dyDescent="0.25">
      <c r="C22" s="285" t="s">
        <v>623</v>
      </c>
      <c r="D22" s="280" t="s">
        <v>510</v>
      </c>
      <c r="E22" s="285" t="s">
        <v>503</v>
      </c>
      <c r="F22" s="581">
        <v>1</v>
      </c>
      <c r="G22" s="287"/>
      <c r="H22" s="310"/>
    </row>
    <row r="23" spans="3:8" ht="12.75" customHeight="1" x14ac:dyDescent="0.25">
      <c r="C23" s="285" t="s">
        <v>624</v>
      </c>
      <c r="D23" s="280"/>
      <c r="E23" s="285"/>
      <c r="F23" s="581"/>
      <c r="G23" s="583"/>
      <c r="H23" s="310"/>
    </row>
    <row r="24" spans="3:8" x14ac:dyDescent="0.25">
      <c r="C24" s="285" t="s">
        <v>625</v>
      </c>
      <c r="D24" s="280" t="s">
        <v>511</v>
      </c>
      <c r="E24" s="285" t="s">
        <v>503</v>
      </c>
      <c r="F24" s="581">
        <v>1</v>
      </c>
      <c r="G24" s="287"/>
      <c r="H24" s="310"/>
    </row>
    <row r="25" spans="3:8" ht="18" customHeight="1" x14ac:dyDescent="0.25">
      <c r="C25" s="285" t="s">
        <v>626</v>
      </c>
      <c r="D25" s="286"/>
      <c r="E25" s="285"/>
      <c r="F25" s="581"/>
      <c r="G25" s="287"/>
      <c r="H25" s="311"/>
    </row>
    <row r="26" spans="3:8" ht="18" customHeight="1" x14ac:dyDescent="0.25">
      <c r="C26" s="285"/>
      <c r="D26" s="286" t="s">
        <v>505</v>
      </c>
      <c r="E26" s="285"/>
      <c r="F26" s="581"/>
      <c r="G26" s="287"/>
      <c r="H26" s="311"/>
    </row>
    <row r="27" spans="3:8" ht="18" customHeight="1" x14ac:dyDescent="0.25">
      <c r="C27" s="285" t="s">
        <v>627</v>
      </c>
      <c r="D27" s="280" t="s">
        <v>506</v>
      </c>
      <c r="E27" s="287" t="s">
        <v>503</v>
      </c>
      <c r="F27" s="581">
        <v>1</v>
      </c>
      <c r="G27" s="287"/>
      <c r="H27" s="311"/>
    </row>
    <row r="28" spans="3:8" ht="18" customHeight="1" x14ac:dyDescent="0.25">
      <c r="C28" s="289"/>
      <c r="D28" s="286"/>
      <c r="E28" s="285"/>
      <c r="F28" s="290"/>
      <c r="G28" s="287"/>
      <c r="H28" s="311"/>
    </row>
    <row r="29" spans="3:8" ht="18" hidden="1" customHeight="1" x14ac:dyDescent="0.25">
      <c r="C29" s="285"/>
      <c r="D29" s="280"/>
      <c r="E29" s="285"/>
      <c r="F29" s="290"/>
      <c r="G29" s="287"/>
      <c r="H29" s="311"/>
    </row>
    <row r="30" spans="3:8" ht="18" hidden="1" customHeight="1" x14ac:dyDescent="0.25">
      <c r="C30" s="285"/>
      <c r="D30" s="280"/>
      <c r="E30" s="285"/>
      <c r="F30" s="290"/>
      <c r="G30" s="287"/>
      <c r="H30" s="311"/>
    </row>
    <row r="31" spans="3:8" ht="18" hidden="1" customHeight="1" x14ac:dyDescent="0.25">
      <c r="C31" s="285"/>
      <c r="D31" s="280"/>
      <c r="E31" s="285"/>
      <c r="F31" s="290"/>
      <c r="G31" s="287"/>
      <c r="H31" s="311"/>
    </row>
    <row r="32" spans="3:8" ht="18" hidden="1" customHeight="1" x14ac:dyDescent="0.25">
      <c r="C32" s="285"/>
      <c r="D32" s="584"/>
      <c r="E32" s="285"/>
      <c r="F32" s="290"/>
      <c r="G32" s="287"/>
      <c r="H32" s="311"/>
    </row>
    <row r="33" spans="3:8" ht="18" hidden="1" customHeight="1" x14ac:dyDescent="0.25">
      <c r="C33" s="285"/>
      <c r="D33" s="280"/>
      <c r="E33" s="285"/>
      <c r="F33" s="290"/>
      <c r="G33" s="287"/>
      <c r="H33" s="311"/>
    </row>
    <row r="34" spans="3:8" ht="18" hidden="1" customHeight="1" x14ac:dyDescent="0.25">
      <c r="C34" s="285"/>
      <c r="D34" s="280"/>
      <c r="E34" s="285"/>
      <c r="F34" s="290"/>
      <c r="G34" s="287"/>
      <c r="H34" s="311"/>
    </row>
    <row r="35" spans="3:8" ht="18" hidden="1" customHeight="1" x14ac:dyDescent="0.25">
      <c r="C35" s="285"/>
      <c r="D35" s="280"/>
      <c r="E35" s="285"/>
      <c r="F35" s="290"/>
      <c r="G35" s="287"/>
      <c r="H35" s="311"/>
    </row>
    <row r="36" spans="3:8" ht="18" hidden="1" customHeight="1" x14ac:dyDescent="0.25">
      <c r="C36" s="285"/>
      <c r="D36" s="285"/>
      <c r="E36" s="285"/>
      <c r="F36" s="285"/>
      <c r="G36" s="287"/>
      <c r="H36" s="311"/>
    </row>
    <row r="37" spans="3:8" ht="18" hidden="1" customHeight="1" x14ac:dyDescent="0.25">
      <c r="C37" s="289"/>
      <c r="D37" s="286"/>
      <c r="E37" s="285"/>
      <c r="F37" s="290"/>
      <c r="G37" s="287"/>
      <c r="H37" s="311"/>
    </row>
    <row r="38" spans="3:8" ht="18" hidden="1" customHeight="1" x14ac:dyDescent="0.25">
      <c r="C38" s="285"/>
      <c r="D38" s="285"/>
      <c r="E38" s="285"/>
      <c r="F38" s="584"/>
      <c r="G38" s="287"/>
      <c r="H38" s="311"/>
    </row>
    <row r="39" spans="3:8" x14ac:dyDescent="0.25">
      <c r="C39" s="285"/>
      <c r="D39" s="285"/>
      <c r="E39" s="285"/>
      <c r="F39" s="584"/>
      <c r="G39" s="287"/>
      <c r="H39" s="311"/>
    </row>
    <row r="40" spans="3:8" x14ac:dyDescent="0.25">
      <c r="C40" s="297"/>
      <c r="D40" s="297"/>
      <c r="E40" s="297"/>
      <c r="F40" s="297"/>
      <c r="G40" s="298"/>
      <c r="H40" s="299"/>
    </row>
    <row r="41" spans="3:8" ht="25.5" customHeight="1" x14ac:dyDescent="0.25">
      <c r="C41" s="685" t="s">
        <v>138</v>
      </c>
      <c r="D41" s="685"/>
      <c r="E41" s="685"/>
      <c r="F41" s="685"/>
      <c r="G41" s="685"/>
      <c r="H41" s="300">
        <f>SUM(H12:H22)</f>
        <v>0</v>
      </c>
    </row>
  </sheetData>
  <mergeCells count="5">
    <mergeCell ref="C41:G41"/>
    <mergeCell ref="C1:H1"/>
    <mergeCell ref="C2:H2"/>
    <mergeCell ref="C3:H3"/>
    <mergeCell ref="C4:H4"/>
  </mergeCells>
  <pageMargins left="0.55118110236220474" right="0.15748031496062992" top="0.39370078740157483" bottom="0.39370078740157483" header="0" footer="0.59055118110236227"/>
  <pageSetup paperSize="9" scale="82" orientation="portrait" r:id="rId1"/>
  <headerFooter alignWithMargins="0">
    <oddHeader>&amp;CBill of Quantities C2.2.8</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B1:H44"/>
  <sheetViews>
    <sheetView showGridLines="0" showZeros="0" view="pageBreakPreview" zoomScale="60" zoomScaleNormal="100" workbookViewId="0">
      <selection activeCell="F15" sqref="F15"/>
    </sheetView>
  </sheetViews>
  <sheetFormatPr defaultColWidth="9.21875" defaultRowHeight="13.2" x14ac:dyDescent="0.25"/>
  <cols>
    <col min="1" max="1" width="9.21875" style="1"/>
    <col min="2" max="2" width="1.77734375" style="1" customWidth="1"/>
    <col min="3" max="3" width="6.77734375" style="1" customWidth="1"/>
    <col min="4" max="4" width="57.21875" style="1" customWidth="1"/>
    <col min="5" max="5" width="8.77734375" style="1" customWidth="1"/>
    <col min="6" max="6" width="15" style="1" customWidth="1"/>
    <col min="7" max="7" width="15" style="295" customWidth="1"/>
    <col min="8" max="8" width="15" style="296" customWidth="1"/>
    <col min="9" max="16384" width="9.21875" style="1"/>
  </cols>
  <sheetData>
    <row r="1" spans="3:8" ht="15" customHeight="1" x14ac:dyDescent="0.25">
      <c r="C1" s="686"/>
      <c r="D1" s="686"/>
      <c r="E1" s="686"/>
      <c r="F1" s="686"/>
      <c r="G1" s="686"/>
      <c r="H1" s="686"/>
    </row>
    <row r="2" spans="3:8" ht="44.4" customHeight="1" x14ac:dyDescent="0.25">
      <c r="C2" s="687" t="str">
        <f>'DB-Earthworks(Pipe Trenches (1)'!C2:H2</f>
        <v>WATER AND SANITATION INFRASTRUCTURE BOQ THE APPOINTMENT PANEL OF CONTRACTORS (30) FOR CONSTRUCTION OF WATER AND WASTEWATER INFRASTRUCTURE IN POLOKWANE ON AS AN WHEN REQUIRED FOR A PERIOD OF THREE YEARS</v>
      </c>
      <c r="D2" s="687"/>
      <c r="E2" s="687"/>
      <c r="F2" s="687"/>
      <c r="G2" s="687"/>
      <c r="H2" s="687"/>
    </row>
    <row r="3" spans="3:8" ht="18" customHeight="1" x14ac:dyDescent="0.25">
      <c r="C3" s="688" t="s">
        <v>5</v>
      </c>
      <c r="D3" s="688"/>
      <c r="E3" s="688"/>
      <c r="F3" s="688"/>
      <c r="G3" s="688"/>
      <c r="H3" s="688"/>
    </row>
    <row r="4" spans="3:8" ht="24.75" customHeight="1" x14ac:dyDescent="0.25">
      <c r="C4" s="689"/>
      <c r="D4" s="689"/>
      <c r="E4" s="689"/>
      <c r="F4" s="689"/>
      <c r="G4" s="689"/>
      <c r="H4" s="689"/>
    </row>
    <row r="5" spans="3:8" ht="18" customHeight="1" x14ac:dyDescent="0.25">
      <c r="C5" s="267" t="s">
        <v>135</v>
      </c>
      <c r="D5" s="293"/>
      <c r="E5" s="293"/>
      <c r="F5" s="293"/>
      <c r="G5" s="294"/>
      <c r="H5" s="301"/>
    </row>
    <row r="6" spans="3:8" ht="18" customHeight="1" x14ac:dyDescent="0.25">
      <c r="C6" s="270" t="s">
        <v>75</v>
      </c>
      <c r="D6" s="302"/>
      <c r="E6" s="302"/>
      <c r="F6" s="302"/>
      <c r="G6" s="303"/>
      <c r="H6" s="304"/>
    </row>
    <row r="7" spans="3:8" ht="4.95" customHeight="1" x14ac:dyDescent="0.25"/>
    <row r="8" spans="3:8" ht="25.2" customHeight="1" x14ac:dyDescent="0.25">
      <c r="C8" s="305" t="s">
        <v>74</v>
      </c>
      <c r="D8" s="306" t="s">
        <v>0</v>
      </c>
      <c r="E8" s="306" t="s">
        <v>1</v>
      </c>
      <c r="F8" s="306" t="s">
        <v>2</v>
      </c>
      <c r="G8" s="307" t="s">
        <v>3</v>
      </c>
      <c r="H8" s="308" t="s">
        <v>4</v>
      </c>
    </row>
    <row r="9" spans="3:8" ht="20.100000000000001" customHeight="1" x14ac:dyDescent="0.25">
      <c r="C9" s="690" t="s">
        <v>137</v>
      </c>
      <c r="D9" s="691"/>
      <c r="E9" s="691"/>
      <c r="F9" s="691"/>
      <c r="G9" s="692"/>
      <c r="H9" s="320">
        <f>'DB-Earthworks(Pipe Trenches (1)'!H41</f>
        <v>0</v>
      </c>
    </row>
    <row r="10" spans="3:8" ht="18" customHeight="1" x14ac:dyDescent="0.25">
      <c r="C10" s="278" t="s">
        <v>110</v>
      </c>
      <c r="D10" s="278" t="s">
        <v>83</v>
      </c>
      <c r="E10" s="278"/>
      <c r="F10" s="278"/>
      <c r="G10" s="279"/>
      <c r="H10" s="309"/>
    </row>
    <row r="11" spans="3:8" s="284" customFormat="1" ht="25.2" customHeight="1" x14ac:dyDescent="0.25">
      <c r="C11" s="280"/>
      <c r="D11" s="281" t="s">
        <v>35</v>
      </c>
      <c r="E11" s="280"/>
      <c r="F11" s="280"/>
      <c r="G11" s="282"/>
      <c r="H11" s="310"/>
    </row>
    <row r="12" spans="3:8" s="284" customFormat="1" ht="18" customHeight="1" x14ac:dyDescent="0.25">
      <c r="C12" s="280"/>
      <c r="D12" s="281"/>
      <c r="E12" s="280"/>
      <c r="F12" s="280"/>
      <c r="G12" s="282"/>
      <c r="H12" s="310"/>
    </row>
    <row r="13" spans="3:8" s="284" customFormat="1" ht="18" customHeight="1" x14ac:dyDescent="0.25">
      <c r="C13" s="289">
        <v>1.2</v>
      </c>
      <c r="D13" s="355" t="s">
        <v>182</v>
      </c>
      <c r="E13" s="285"/>
      <c r="F13" s="290"/>
      <c r="G13" s="282"/>
      <c r="H13" s="310"/>
    </row>
    <row r="14" spans="3:8" s="284" customFormat="1" ht="25.2" customHeight="1" x14ac:dyDescent="0.25">
      <c r="C14" s="285" t="s">
        <v>205</v>
      </c>
      <c r="D14" s="342" t="s">
        <v>183</v>
      </c>
      <c r="E14" s="285" t="s">
        <v>778</v>
      </c>
      <c r="F14" s="291">
        <v>1</v>
      </c>
      <c r="G14" s="287"/>
      <c r="H14" s="311">
        <f>G14*F14</f>
        <v>0</v>
      </c>
    </row>
    <row r="15" spans="3:8" s="284" customFormat="1" ht="18" customHeight="1" x14ac:dyDescent="0.25">
      <c r="C15" s="285" t="s">
        <v>206</v>
      </c>
      <c r="D15" s="342" t="s">
        <v>184</v>
      </c>
      <c r="E15" s="285" t="s">
        <v>778</v>
      </c>
      <c r="F15" s="291">
        <f>'DB-Earthworks(Pipe Trenches (1)'!F16</f>
        <v>1</v>
      </c>
      <c r="G15" s="287"/>
      <c r="H15" s="311">
        <f>G15*F15</f>
        <v>0</v>
      </c>
    </row>
    <row r="16" spans="3:8" s="284" customFormat="1" ht="12" customHeight="1" x14ac:dyDescent="0.25">
      <c r="C16" s="285"/>
      <c r="D16" s="342"/>
      <c r="E16" s="285"/>
      <c r="F16" s="291"/>
      <c r="G16" s="287"/>
      <c r="H16" s="311"/>
    </row>
    <row r="17" spans="2:8" ht="18" customHeight="1" x14ac:dyDescent="0.25">
      <c r="C17" s="289">
        <v>1.3</v>
      </c>
      <c r="D17" s="312" t="s">
        <v>37</v>
      </c>
      <c r="E17" s="285"/>
      <c r="F17" s="291"/>
      <c r="G17" s="287"/>
      <c r="H17" s="311"/>
    </row>
    <row r="18" spans="2:8" ht="25.5" customHeight="1" x14ac:dyDescent="0.25">
      <c r="C18" s="289"/>
      <c r="D18" s="585" t="s">
        <v>121</v>
      </c>
      <c r="E18" s="285"/>
      <c r="F18" s="291"/>
      <c r="G18" s="287"/>
      <c r="H18" s="311"/>
    </row>
    <row r="19" spans="2:8" ht="14.25" customHeight="1" x14ac:dyDescent="0.25">
      <c r="C19" s="285" t="s">
        <v>195</v>
      </c>
      <c r="D19" s="1" t="s">
        <v>194</v>
      </c>
      <c r="E19" s="285" t="s">
        <v>778</v>
      </c>
      <c r="F19" s="291">
        <v>1</v>
      </c>
      <c r="G19" s="287"/>
      <c r="H19" s="311">
        <f>G19*F19</f>
        <v>0</v>
      </c>
    </row>
    <row r="20" spans="2:8" ht="14.25" customHeight="1" x14ac:dyDescent="0.25">
      <c r="C20" s="285" t="s">
        <v>196</v>
      </c>
      <c r="E20" s="285"/>
      <c r="F20" s="291"/>
      <c r="G20" s="287"/>
      <c r="H20" s="311"/>
    </row>
    <row r="21" spans="2:8" s="284" customFormat="1" ht="22.5" customHeight="1" x14ac:dyDescent="0.25">
      <c r="C21" s="285" t="s">
        <v>197</v>
      </c>
      <c r="D21" s="280" t="s">
        <v>120</v>
      </c>
      <c r="E21" s="280" t="s">
        <v>38</v>
      </c>
      <c r="F21" s="586">
        <f>F15</f>
        <v>1</v>
      </c>
      <c r="G21" s="287"/>
      <c r="H21" s="311">
        <f>G21*F21</f>
        <v>0</v>
      </c>
    </row>
    <row r="22" spans="2:8" s="284" customFormat="1" ht="17.25" customHeight="1" x14ac:dyDescent="0.25">
      <c r="C22" s="332"/>
      <c r="D22" s="402"/>
      <c r="E22" s="402"/>
      <c r="F22" s="587"/>
      <c r="G22" s="334"/>
      <c r="H22" s="311"/>
    </row>
    <row r="23" spans="2:8" ht="23.25" customHeight="1" x14ac:dyDescent="0.25">
      <c r="C23" s="285" t="s">
        <v>12</v>
      </c>
      <c r="D23" s="280" t="s">
        <v>39</v>
      </c>
      <c r="E23" s="285" t="s">
        <v>778</v>
      </c>
      <c r="F23" s="291">
        <v>1</v>
      </c>
      <c r="G23" s="287"/>
      <c r="H23" s="311">
        <f>G23*F23</f>
        <v>0</v>
      </c>
    </row>
    <row r="24" spans="2:8" ht="18" customHeight="1" x14ac:dyDescent="0.25">
      <c r="C24" s="285"/>
      <c r="D24" s="280"/>
      <c r="E24" s="588"/>
      <c r="F24" s="291"/>
      <c r="G24" s="287"/>
      <c r="H24" s="311"/>
    </row>
    <row r="25" spans="2:8" x14ac:dyDescent="0.25">
      <c r="C25" s="289">
        <v>1.4</v>
      </c>
      <c r="D25" s="286" t="s">
        <v>40</v>
      </c>
      <c r="E25" s="285"/>
      <c r="F25" s="291"/>
      <c r="G25" s="287"/>
      <c r="H25" s="311"/>
    </row>
    <row r="26" spans="2:8" ht="18" customHeight="1" x14ac:dyDescent="0.25">
      <c r="C26" s="285" t="s">
        <v>157</v>
      </c>
      <c r="D26" s="280" t="s">
        <v>123</v>
      </c>
      <c r="E26" s="285" t="s">
        <v>780</v>
      </c>
      <c r="F26" s="291">
        <v>1</v>
      </c>
      <c r="G26" s="287"/>
      <c r="H26" s="311">
        <f>G26*F26</f>
        <v>0</v>
      </c>
    </row>
    <row r="27" spans="2:8" ht="20.25" customHeight="1" x14ac:dyDescent="0.25">
      <c r="C27" s="289"/>
      <c r="D27" s="286"/>
      <c r="E27" s="285"/>
      <c r="F27" s="291"/>
      <c r="G27" s="287"/>
      <c r="H27" s="311"/>
    </row>
    <row r="28" spans="2:8" x14ac:dyDescent="0.25">
      <c r="C28" s="289">
        <v>1.5</v>
      </c>
      <c r="D28" s="286" t="s">
        <v>41</v>
      </c>
      <c r="E28" s="285"/>
      <c r="F28" s="291"/>
      <c r="G28" s="287"/>
      <c r="H28" s="311"/>
    </row>
    <row r="29" spans="2:8" ht="18" customHeight="1" x14ac:dyDescent="0.25">
      <c r="C29" s="285" t="s">
        <v>158</v>
      </c>
      <c r="D29" s="280" t="s">
        <v>122</v>
      </c>
      <c r="E29" s="285" t="s">
        <v>82</v>
      </c>
      <c r="F29" s="291">
        <v>1</v>
      </c>
      <c r="G29" s="287"/>
      <c r="H29" s="311">
        <f>G29*F29</f>
        <v>0</v>
      </c>
    </row>
    <row r="30" spans="2:8" ht="18" customHeight="1" x14ac:dyDescent="0.25">
      <c r="C30" s="285"/>
      <c r="D30" s="285"/>
      <c r="E30" s="285"/>
      <c r="F30" s="291"/>
      <c r="G30" s="287"/>
      <c r="H30" s="311"/>
    </row>
    <row r="31" spans="2:8" ht="18" customHeight="1" x14ac:dyDescent="0.25">
      <c r="C31" s="393"/>
      <c r="D31" s="380" t="s">
        <v>448</v>
      </c>
      <c r="E31" s="351"/>
      <c r="F31" s="291"/>
      <c r="G31" s="287"/>
      <c r="H31" s="311"/>
    </row>
    <row r="32" spans="2:8" ht="18" customHeight="1" x14ac:dyDescent="0.25">
      <c r="B32" s="427"/>
      <c r="C32" s="393"/>
      <c r="D32" s="380"/>
      <c r="E32" s="351"/>
      <c r="F32" s="586"/>
      <c r="G32" s="287"/>
      <c r="H32" s="311"/>
    </row>
    <row r="33" spans="2:8" ht="18" customHeight="1" x14ac:dyDescent="0.25">
      <c r="B33" s="427"/>
      <c r="C33" s="393"/>
      <c r="D33" s="380" t="s">
        <v>449</v>
      </c>
      <c r="E33" s="351"/>
      <c r="F33" s="285"/>
      <c r="G33" s="287"/>
      <c r="H33" s="311"/>
    </row>
    <row r="34" spans="2:8" ht="18" customHeight="1" x14ac:dyDescent="0.25">
      <c r="B34" s="427"/>
      <c r="C34" s="393"/>
      <c r="D34" s="380" t="s">
        <v>450</v>
      </c>
      <c r="E34" s="351"/>
      <c r="F34" s="285"/>
      <c r="G34" s="287"/>
      <c r="H34" s="311"/>
    </row>
    <row r="35" spans="2:8" ht="18" customHeight="1" x14ac:dyDescent="0.25">
      <c r="B35" s="427"/>
      <c r="C35" s="393">
        <v>1.6</v>
      </c>
      <c r="D35" s="589" t="s">
        <v>451</v>
      </c>
      <c r="E35" s="351"/>
      <c r="G35" s="287"/>
      <c r="H35" s="311"/>
    </row>
    <row r="36" spans="2:8" ht="18" customHeight="1" x14ac:dyDescent="0.25">
      <c r="B36" s="427"/>
      <c r="C36" s="393" t="s">
        <v>628</v>
      </c>
      <c r="D36" s="385" t="s">
        <v>452</v>
      </c>
      <c r="E36" s="395" t="s">
        <v>239</v>
      </c>
      <c r="F36" s="285">
        <v>1</v>
      </c>
      <c r="G36" s="287"/>
      <c r="H36" s="311"/>
    </row>
    <row r="37" spans="2:8" ht="18" customHeight="1" x14ac:dyDescent="0.25">
      <c r="B37" s="427"/>
      <c r="C37" s="427"/>
      <c r="D37" s="427"/>
      <c r="E37" s="285"/>
      <c r="F37" s="584"/>
      <c r="G37" s="287"/>
      <c r="H37" s="311"/>
    </row>
    <row r="38" spans="2:8" ht="18" customHeight="1" x14ac:dyDescent="0.25">
      <c r="C38" s="285"/>
      <c r="D38" s="285"/>
      <c r="E38" s="285"/>
      <c r="F38" s="584"/>
      <c r="G38" s="287"/>
      <c r="H38" s="311"/>
    </row>
    <row r="39" spans="2:8" x14ac:dyDescent="0.25">
      <c r="C39" s="285"/>
      <c r="D39" s="285"/>
      <c r="E39" s="285"/>
      <c r="F39" s="584"/>
      <c r="G39" s="287"/>
      <c r="H39" s="311"/>
    </row>
    <row r="40" spans="2:8" x14ac:dyDescent="0.25">
      <c r="C40" s="285"/>
      <c r="D40" s="285"/>
      <c r="E40" s="285"/>
      <c r="F40" s="584"/>
      <c r="G40" s="287"/>
      <c r="H40" s="311"/>
    </row>
    <row r="41" spans="2:8" x14ac:dyDescent="0.25">
      <c r="C41" s="285"/>
      <c r="D41" s="285"/>
      <c r="E41" s="285"/>
      <c r="F41" s="584"/>
      <c r="G41" s="287"/>
      <c r="H41" s="311"/>
    </row>
    <row r="42" spans="2:8" x14ac:dyDescent="0.25">
      <c r="C42" s="285"/>
      <c r="D42" s="285"/>
      <c r="E42" s="285"/>
      <c r="F42" s="584"/>
      <c r="G42" s="287"/>
      <c r="H42" s="311"/>
    </row>
    <row r="43" spans="2:8" x14ac:dyDescent="0.25">
      <c r="C43" s="297"/>
      <c r="D43" s="297"/>
      <c r="E43" s="297"/>
      <c r="F43" s="297"/>
      <c r="G43" s="298"/>
      <c r="H43" s="299"/>
    </row>
    <row r="44" spans="2:8" ht="20.25" customHeight="1" x14ac:dyDescent="0.25">
      <c r="C44" s="685" t="s">
        <v>136</v>
      </c>
      <c r="D44" s="685"/>
      <c r="E44" s="685"/>
      <c r="F44" s="685"/>
      <c r="G44" s="685"/>
      <c r="H44" s="300">
        <f>SUM(H9:H31)</f>
        <v>0</v>
      </c>
    </row>
  </sheetData>
  <mergeCells count="6">
    <mergeCell ref="C44:G44"/>
    <mergeCell ref="C1:H1"/>
    <mergeCell ref="C2:H2"/>
    <mergeCell ref="C3:H3"/>
    <mergeCell ref="C9:G9"/>
    <mergeCell ref="C4:H4"/>
  </mergeCells>
  <phoneticPr fontId="3" type="noConversion"/>
  <pageMargins left="0.55118110236220474" right="0.15748031496062992" top="0.39370078740157483" bottom="0.39370078740157483" header="0" footer="0.59055118110236227"/>
  <pageSetup paperSize="9" scale="82" orientation="portrait" r:id="rId1"/>
  <headerFooter alignWithMargins="0">
    <oddHeader>&amp;CBill of Quantities C2.2.9</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C1:H42"/>
  <sheetViews>
    <sheetView showGridLines="0" showZeros="0" view="pageBreakPreview" zoomScale="50" zoomScaleNormal="100" zoomScaleSheetLayoutView="50" workbookViewId="0">
      <selection activeCell="D13" sqref="D13"/>
    </sheetView>
  </sheetViews>
  <sheetFormatPr defaultColWidth="9.21875" defaultRowHeight="13.2" x14ac:dyDescent="0.25"/>
  <cols>
    <col min="1" max="1" width="9.21875" style="1"/>
    <col min="2" max="2" width="1.77734375" style="1" customWidth="1"/>
    <col min="3" max="3" width="6.77734375" style="1" customWidth="1"/>
    <col min="4" max="4" width="52.33203125" style="1" customWidth="1"/>
    <col min="5" max="5" width="9.5546875" style="1" customWidth="1"/>
    <col min="6" max="6" width="15" style="1" customWidth="1"/>
    <col min="7" max="7" width="15" style="295" customWidth="1"/>
    <col min="8" max="8" width="15" style="323" customWidth="1"/>
    <col min="9" max="16384" width="9.21875" style="1"/>
  </cols>
  <sheetData>
    <row r="1" spans="3:8" ht="15" customHeight="1" x14ac:dyDescent="0.25">
      <c r="C1" s="686"/>
      <c r="D1" s="686"/>
      <c r="E1" s="686"/>
      <c r="F1" s="686"/>
      <c r="G1" s="686"/>
      <c r="H1" s="686"/>
    </row>
    <row r="2" spans="3:8" ht="39" customHeight="1" x14ac:dyDescent="0.25">
      <c r="C2" s="687"/>
      <c r="D2" s="687"/>
      <c r="E2" s="687"/>
      <c r="F2" s="687"/>
      <c r="G2" s="687"/>
      <c r="H2" s="687"/>
    </row>
    <row r="3" spans="3:8" ht="18" customHeight="1" x14ac:dyDescent="0.25">
      <c r="C3" s="688" t="s">
        <v>5</v>
      </c>
      <c r="D3" s="688"/>
      <c r="E3" s="688"/>
      <c r="F3" s="688"/>
      <c r="G3" s="688"/>
      <c r="H3" s="688"/>
    </row>
    <row r="4" spans="3:8" ht="31.5" customHeight="1" x14ac:dyDescent="0.25">
      <c r="C4" s="689">
        <f>'L-Pipe Works 4'!C4:H4</f>
        <v>0</v>
      </c>
      <c r="D4" s="689"/>
      <c r="E4" s="689"/>
      <c r="F4" s="689"/>
      <c r="G4" s="689"/>
      <c r="H4" s="689"/>
    </row>
    <row r="5" spans="3:8" ht="18" customHeight="1" x14ac:dyDescent="0.25">
      <c r="C5" s="267" t="s">
        <v>139</v>
      </c>
      <c r="D5" s="293"/>
      <c r="E5" s="293"/>
      <c r="F5" s="293"/>
      <c r="G5" s="294"/>
      <c r="H5" s="321"/>
    </row>
    <row r="6" spans="3:8" ht="18" customHeight="1" x14ac:dyDescent="0.25">
      <c r="C6" s="270" t="s">
        <v>272</v>
      </c>
      <c r="D6" s="302"/>
      <c r="E6" s="302"/>
      <c r="F6" s="302"/>
      <c r="G6" s="303"/>
      <c r="H6" s="322"/>
    </row>
    <row r="7" spans="3:8" ht="4.95" customHeight="1" x14ac:dyDescent="0.25"/>
    <row r="8" spans="3:8" ht="25.2" customHeight="1" x14ac:dyDescent="0.25">
      <c r="C8" s="305" t="s">
        <v>74</v>
      </c>
      <c r="D8" s="306"/>
      <c r="E8" s="306" t="s">
        <v>1</v>
      </c>
      <c r="F8" s="306" t="s">
        <v>2</v>
      </c>
      <c r="G8" s="307" t="s">
        <v>3</v>
      </c>
      <c r="H8" s="324" t="s">
        <v>4</v>
      </c>
    </row>
    <row r="9" spans="3:8" ht="18" customHeight="1" x14ac:dyDescent="0.25">
      <c r="C9" s="278" t="s">
        <v>159</v>
      </c>
      <c r="D9" s="278" t="s">
        <v>43</v>
      </c>
      <c r="E9" s="278"/>
      <c r="F9" s="278"/>
      <c r="G9" s="279"/>
      <c r="H9" s="326"/>
    </row>
    <row r="10" spans="3:8" s="284" customFormat="1" ht="25.2" customHeight="1" x14ac:dyDescent="0.25">
      <c r="C10" s="280"/>
      <c r="D10" s="281" t="s">
        <v>42</v>
      </c>
      <c r="E10" s="280"/>
      <c r="F10" s="280"/>
      <c r="G10" s="282"/>
      <c r="H10" s="283"/>
    </row>
    <row r="11" spans="3:8" ht="18" customHeight="1" x14ac:dyDescent="0.25">
      <c r="C11" s="332"/>
      <c r="D11" s="590"/>
      <c r="E11" s="332"/>
      <c r="F11" s="332"/>
      <c r="G11" s="334"/>
      <c r="H11" s="335"/>
    </row>
    <row r="12" spans="3:8" ht="22.5" customHeight="1" x14ac:dyDescent="0.25">
      <c r="C12" s="289">
        <v>1.1000000000000001</v>
      </c>
      <c r="D12" s="286" t="s">
        <v>112</v>
      </c>
      <c r="E12" s="285"/>
      <c r="F12" s="285"/>
      <c r="G12" s="287"/>
      <c r="H12" s="288"/>
    </row>
    <row r="13" spans="3:8" ht="25.2" customHeight="1" x14ac:dyDescent="0.25">
      <c r="C13" s="289"/>
      <c r="D13" s="281" t="s">
        <v>97</v>
      </c>
      <c r="E13" s="285"/>
      <c r="F13" s="285"/>
      <c r="G13" s="287"/>
      <c r="H13" s="288"/>
    </row>
    <row r="14" spans="3:8" ht="32.25" customHeight="1" x14ac:dyDescent="0.25">
      <c r="C14" s="285" t="s">
        <v>15</v>
      </c>
      <c r="D14" s="591" t="s">
        <v>124</v>
      </c>
      <c r="E14" s="285" t="s">
        <v>778</v>
      </c>
      <c r="F14" s="291">
        <v>1</v>
      </c>
      <c r="G14" s="287"/>
      <c r="H14" s="288">
        <f>G14*F14</f>
        <v>0</v>
      </c>
    </row>
    <row r="15" spans="3:8" ht="18" customHeight="1" x14ac:dyDescent="0.25">
      <c r="C15" s="345"/>
      <c r="D15" s="592"/>
      <c r="E15" s="332"/>
      <c r="F15" s="350"/>
      <c r="G15" s="334"/>
      <c r="H15" s="288"/>
    </row>
    <row r="16" spans="3:8" ht="18" customHeight="1" x14ac:dyDescent="0.25">
      <c r="C16" s="289">
        <v>1.2</v>
      </c>
      <c r="D16" s="286" t="s">
        <v>198</v>
      </c>
      <c r="E16" s="285"/>
      <c r="F16" s="291"/>
      <c r="G16" s="287"/>
      <c r="H16" s="288"/>
    </row>
    <row r="17" spans="3:8" ht="25.2" customHeight="1" x14ac:dyDescent="0.25">
      <c r="C17" s="289"/>
      <c r="D17" s="281" t="s">
        <v>97</v>
      </c>
      <c r="E17" s="285"/>
      <c r="F17" s="291"/>
      <c r="G17" s="287"/>
      <c r="H17" s="288"/>
    </row>
    <row r="18" spans="3:8" ht="25.2" customHeight="1" x14ac:dyDescent="0.25">
      <c r="C18" s="285" t="s">
        <v>7</v>
      </c>
      <c r="D18" s="591" t="s">
        <v>125</v>
      </c>
      <c r="E18" s="285" t="s">
        <v>778</v>
      </c>
      <c r="F18" s="291">
        <v>1</v>
      </c>
      <c r="G18" s="287"/>
      <c r="H18" s="288">
        <f>G18*F18</f>
        <v>0</v>
      </c>
    </row>
    <row r="19" spans="3:8" s="594" customFormat="1" x14ac:dyDescent="0.25">
      <c r="C19" s="332"/>
      <c r="D19" s="593"/>
      <c r="E19" s="332"/>
      <c r="F19" s="350"/>
      <c r="G19" s="334"/>
      <c r="H19" s="288"/>
    </row>
    <row r="20" spans="3:8" ht="26.4" x14ac:dyDescent="0.25">
      <c r="C20" s="289">
        <v>1.3</v>
      </c>
      <c r="D20" s="286" t="s">
        <v>131</v>
      </c>
      <c r="E20" s="588"/>
      <c r="F20" s="280"/>
      <c r="G20" s="287"/>
      <c r="H20" s="288"/>
    </row>
    <row r="21" spans="3:8" s="594" customFormat="1" x14ac:dyDescent="0.25">
      <c r="C21" s="332"/>
      <c r="D21" s="402"/>
      <c r="E21" s="595"/>
      <c r="F21" s="402"/>
      <c r="G21" s="334"/>
      <c r="H21" s="288"/>
    </row>
    <row r="22" spans="3:8" ht="44.4" x14ac:dyDescent="0.25">
      <c r="C22" s="285" t="s">
        <v>11</v>
      </c>
      <c r="D22" s="280" t="s">
        <v>781</v>
      </c>
      <c r="E22" s="285" t="s">
        <v>778</v>
      </c>
      <c r="F22" s="581">
        <v>1</v>
      </c>
      <c r="G22" s="287"/>
      <c r="H22" s="288">
        <f>G22*F22</f>
        <v>0</v>
      </c>
    </row>
    <row r="23" spans="3:8" s="594" customFormat="1" x14ac:dyDescent="0.25">
      <c r="C23" s="332"/>
      <c r="D23" s="593"/>
      <c r="E23" s="332"/>
      <c r="F23" s="596"/>
      <c r="G23" s="334"/>
      <c r="H23" s="288"/>
    </row>
    <row r="24" spans="3:8" ht="18" customHeight="1" x14ac:dyDescent="0.25">
      <c r="C24" s="289">
        <v>1.4</v>
      </c>
      <c r="D24" s="264" t="s">
        <v>202</v>
      </c>
      <c r="E24" s="285"/>
      <c r="F24" s="581"/>
      <c r="G24" s="287"/>
      <c r="H24" s="288"/>
    </row>
    <row r="25" spans="3:8" ht="18" customHeight="1" x14ac:dyDescent="0.25">
      <c r="C25" s="285" t="s">
        <v>157</v>
      </c>
      <c r="D25" s="1" t="s">
        <v>199</v>
      </c>
      <c r="E25" s="285" t="s">
        <v>778</v>
      </c>
      <c r="F25" s="581">
        <f>F14</f>
        <v>1</v>
      </c>
      <c r="G25" s="287"/>
      <c r="H25" s="288">
        <f>G25*F25</f>
        <v>0</v>
      </c>
    </row>
    <row r="26" spans="3:8" ht="38.25" customHeight="1" x14ac:dyDescent="0.25">
      <c r="C26" s="285" t="s">
        <v>201</v>
      </c>
      <c r="D26" s="591" t="s">
        <v>200</v>
      </c>
      <c r="E26" s="285" t="s">
        <v>780</v>
      </c>
      <c r="F26" s="581">
        <v>1</v>
      </c>
      <c r="G26" s="287"/>
      <c r="H26" s="288">
        <f>G26*F26</f>
        <v>0</v>
      </c>
    </row>
    <row r="27" spans="3:8" ht="18" customHeight="1" x14ac:dyDescent="0.25">
      <c r="C27" s="332"/>
      <c r="D27" s="592"/>
      <c r="E27" s="332"/>
      <c r="F27" s="333"/>
      <c r="G27" s="597"/>
      <c r="H27" s="288"/>
    </row>
    <row r="28" spans="3:8" ht="18" customHeight="1" x14ac:dyDescent="0.25">
      <c r="C28" s="345"/>
      <c r="D28" s="402"/>
      <c r="E28" s="595"/>
      <c r="F28" s="332"/>
      <c r="G28" s="334"/>
      <c r="H28" s="288"/>
    </row>
    <row r="29" spans="3:8" ht="18" customHeight="1" x14ac:dyDescent="0.25">
      <c r="C29" s="285"/>
      <c r="D29" s="314"/>
      <c r="E29" s="427"/>
      <c r="F29" s="290"/>
      <c r="G29" s="287"/>
      <c r="H29" s="598"/>
    </row>
    <row r="30" spans="3:8" ht="18" customHeight="1" x14ac:dyDescent="0.25">
      <c r="C30" s="285"/>
      <c r="D30" s="314"/>
      <c r="E30" s="285"/>
      <c r="F30" s="290"/>
      <c r="G30" s="287"/>
      <c r="H30" s="598"/>
    </row>
    <row r="31" spans="3:8" ht="18" customHeight="1" x14ac:dyDescent="0.25">
      <c r="C31" s="285"/>
      <c r="D31" s="314"/>
      <c r="E31" s="285"/>
      <c r="F31" s="290"/>
      <c r="G31" s="287"/>
      <c r="H31" s="598"/>
    </row>
    <row r="32" spans="3:8" ht="18" customHeight="1" x14ac:dyDescent="0.25">
      <c r="C32" s="285"/>
      <c r="D32" s="314"/>
      <c r="E32" s="285"/>
      <c r="F32" s="290"/>
      <c r="G32" s="287"/>
      <c r="H32" s="598"/>
    </row>
    <row r="33" spans="3:8" ht="18" customHeight="1" x14ac:dyDescent="0.25">
      <c r="C33" s="285"/>
      <c r="D33" s="314"/>
      <c r="E33" s="285"/>
      <c r="F33" s="290"/>
      <c r="G33" s="287"/>
      <c r="H33" s="598"/>
    </row>
    <row r="34" spans="3:8" ht="18" customHeight="1" x14ac:dyDescent="0.25">
      <c r="C34" s="285"/>
      <c r="D34" s="314"/>
      <c r="E34" s="285"/>
      <c r="F34" s="290"/>
      <c r="G34" s="287"/>
      <c r="H34" s="598"/>
    </row>
    <row r="35" spans="3:8" ht="18" customHeight="1" x14ac:dyDescent="0.25">
      <c r="C35" s="285"/>
      <c r="D35" s="314"/>
      <c r="E35" s="285"/>
      <c r="F35" s="290"/>
      <c r="G35" s="287"/>
      <c r="H35" s="598"/>
    </row>
    <row r="36" spans="3:8" ht="18" customHeight="1" x14ac:dyDescent="0.25">
      <c r="C36" s="285"/>
      <c r="D36" s="314"/>
      <c r="E36" s="285"/>
      <c r="F36" s="290"/>
      <c r="G36" s="287"/>
      <c r="H36" s="598"/>
    </row>
    <row r="37" spans="3:8" ht="18" customHeight="1" x14ac:dyDescent="0.25">
      <c r="C37" s="285"/>
      <c r="D37" s="314"/>
      <c r="E37" s="285"/>
      <c r="F37" s="290"/>
      <c r="G37" s="287"/>
      <c r="H37" s="288"/>
    </row>
    <row r="38" spans="3:8" ht="18" customHeight="1" x14ac:dyDescent="0.25">
      <c r="C38" s="285"/>
      <c r="D38" s="599"/>
      <c r="E38" s="285"/>
      <c r="F38" s="290"/>
      <c r="G38" s="287"/>
      <c r="H38" s="288"/>
    </row>
    <row r="39" spans="3:8" ht="18" customHeight="1" x14ac:dyDescent="0.25">
      <c r="C39" s="289"/>
      <c r="D39" s="599"/>
      <c r="E39" s="285"/>
      <c r="F39" s="290"/>
      <c r="G39" s="287"/>
      <c r="H39" s="288"/>
    </row>
    <row r="40" spans="3:8" ht="18" customHeight="1" x14ac:dyDescent="0.25">
      <c r="C40" s="285"/>
      <c r="D40" s="600"/>
      <c r="E40" s="285"/>
      <c r="F40" s="290"/>
      <c r="G40" s="287"/>
      <c r="H40" s="288"/>
    </row>
    <row r="41" spans="3:8" x14ac:dyDescent="0.25">
      <c r="C41" s="297"/>
      <c r="D41" s="297"/>
      <c r="E41" s="297"/>
      <c r="F41" s="297"/>
      <c r="G41" s="298"/>
      <c r="H41" s="601"/>
    </row>
    <row r="42" spans="3:8" ht="20.100000000000001" customHeight="1" x14ac:dyDescent="0.25">
      <c r="C42" s="685" t="s">
        <v>140</v>
      </c>
      <c r="D42" s="685"/>
      <c r="E42" s="685"/>
      <c r="F42" s="685"/>
      <c r="G42" s="685"/>
      <c r="H42" s="336">
        <f>SUM(H14:H29)</f>
        <v>0</v>
      </c>
    </row>
  </sheetData>
  <mergeCells count="5">
    <mergeCell ref="C42:G42"/>
    <mergeCell ref="C1:H1"/>
    <mergeCell ref="C2:H2"/>
    <mergeCell ref="C3:H3"/>
    <mergeCell ref="C4:H4"/>
  </mergeCells>
  <phoneticPr fontId="3" type="noConversion"/>
  <pageMargins left="0.55118110236220474" right="0.15748031496062992" top="0.39370078740157483" bottom="0.39370078740157483" header="0" footer="0.59055118110236227"/>
  <pageSetup paperSize="9" scale="85" orientation="portrait" r:id="rId1"/>
  <headerFooter alignWithMargins="0">
    <oddHeader>&amp;CBill of Quantities C2.2.11</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C1:I56"/>
  <sheetViews>
    <sheetView showGridLines="0" showZeros="0" view="pageBreakPreview" zoomScale="70" zoomScaleNormal="100" zoomScaleSheetLayoutView="70" workbookViewId="0">
      <selection sqref="A1:A1048576"/>
    </sheetView>
  </sheetViews>
  <sheetFormatPr defaultColWidth="9.21875" defaultRowHeight="13.2" x14ac:dyDescent="0.25"/>
  <cols>
    <col min="1" max="1" width="9.21875" style="1"/>
    <col min="2" max="2" width="1.77734375" style="1" customWidth="1"/>
    <col min="3" max="3" width="6.77734375" style="1" customWidth="1"/>
    <col min="4" max="4" width="62.6640625" style="1" customWidth="1"/>
    <col min="5" max="5" width="8" style="1" customWidth="1"/>
    <col min="6" max="6" width="15" style="1" customWidth="1"/>
    <col min="7" max="7" width="15" style="295" customWidth="1"/>
    <col min="8" max="8" width="15" style="296" customWidth="1"/>
    <col min="9" max="9" width="8.77734375" style="347" customWidth="1"/>
    <col min="10" max="16384" width="9.21875" style="1"/>
  </cols>
  <sheetData>
    <row r="1" spans="3:8" ht="9.75" customHeight="1" x14ac:dyDescent="0.25">
      <c r="C1" s="686"/>
      <c r="D1" s="686"/>
      <c r="E1" s="686"/>
      <c r="F1" s="686"/>
      <c r="G1" s="686"/>
      <c r="H1" s="686"/>
    </row>
    <row r="2" spans="3:8" ht="40.200000000000003" customHeight="1" x14ac:dyDescent="0.25">
      <c r="C2" s="687"/>
      <c r="D2" s="687"/>
      <c r="E2" s="687"/>
      <c r="F2" s="687"/>
      <c r="G2" s="687"/>
      <c r="H2" s="687"/>
    </row>
    <row r="3" spans="3:8" ht="18" customHeight="1" x14ac:dyDescent="0.25">
      <c r="C3" s="688" t="s">
        <v>5</v>
      </c>
      <c r="D3" s="688"/>
      <c r="E3" s="688"/>
      <c r="F3" s="688"/>
      <c r="G3" s="688"/>
      <c r="H3" s="688"/>
    </row>
    <row r="4" spans="3:8" ht="24.75" customHeight="1" x14ac:dyDescent="0.25">
      <c r="C4" s="689"/>
      <c r="D4" s="689"/>
      <c r="E4" s="689"/>
      <c r="F4" s="689"/>
      <c r="G4" s="689"/>
      <c r="H4" s="689"/>
    </row>
    <row r="5" spans="3:8" ht="18" customHeight="1" x14ac:dyDescent="0.25">
      <c r="C5" s="267" t="s">
        <v>141</v>
      </c>
      <c r="D5" s="293"/>
      <c r="E5" s="293"/>
      <c r="F5" s="293"/>
      <c r="G5" s="294"/>
      <c r="H5" s="301"/>
    </row>
    <row r="6" spans="3:8" ht="18" customHeight="1" x14ac:dyDescent="0.25">
      <c r="C6" s="270" t="s">
        <v>273</v>
      </c>
      <c r="D6" s="302"/>
      <c r="E6" s="302"/>
      <c r="F6" s="302"/>
      <c r="G6" s="303"/>
      <c r="H6" s="304"/>
    </row>
    <row r="7" spans="3:8" ht="4.95" customHeight="1" x14ac:dyDescent="0.25"/>
    <row r="8" spans="3:8" ht="25.2" customHeight="1" x14ac:dyDescent="0.25">
      <c r="C8" s="305" t="s">
        <v>74</v>
      </c>
      <c r="D8" s="306" t="s">
        <v>0</v>
      </c>
      <c r="E8" s="306" t="s">
        <v>1</v>
      </c>
      <c r="F8" s="306" t="s">
        <v>2</v>
      </c>
      <c r="G8" s="307" t="s">
        <v>3</v>
      </c>
      <c r="H8" s="308" t="s">
        <v>4</v>
      </c>
    </row>
    <row r="9" spans="3:8" ht="18" customHeight="1" x14ac:dyDescent="0.25">
      <c r="C9" s="278" t="s">
        <v>160</v>
      </c>
      <c r="D9" s="278" t="s">
        <v>45</v>
      </c>
      <c r="E9" s="278"/>
      <c r="F9" s="278"/>
      <c r="G9" s="279"/>
      <c r="H9" s="309"/>
    </row>
    <row r="10" spans="3:8" s="284" customFormat="1" ht="25.2" customHeight="1" x14ac:dyDescent="0.25">
      <c r="C10" s="280"/>
      <c r="D10" s="281" t="s">
        <v>44</v>
      </c>
      <c r="E10" s="280"/>
      <c r="F10" s="280"/>
      <c r="G10" s="282"/>
      <c r="H10" s="310"/>
    </row>
    <row r="11" spans="3:8" ht="9.75" customHeight="1" x14ac:dyDescent="0.25">
      <c r="C11" s="285"/>
      <c r="D11" s="280"/>
      <c r="E11" s="285"/>
      <c r="F11" s="291"/>
      <c r="G11" s="330"/>
      <c r="H11" s="311"/>
    </row>
    <row r="12" spans="3:8" ht="27.75" customHeight="1" x14ac:dyDescent="0.25">
      <c r="C12" s="289">
        <v>1.1000000000000001</v>
      </c>
      <c r="D12" s="286" t="s">
        <v>113</v>
      </c>
      <c r="E12" s="285"/>
      <c r="F12" s="285"/>
      <c r="G12" s="287"/>
      <c r="H12" s="311"/>
    </row>
    <row r="13" spans="3:8" ht="25.2" customHeight="1" x14ac:dyDescent="0.25">
      <c r="C13" s="289"/>
      <c r="D13" s="281" t="s">
        <v>46</v>
      </c>
      <c r="E13" s="285"/>
      <c r="F13" s="285"/>
      <c r="G13" s="287"/>
      <c r="H13" s="311"/>
    </row>
    <row r="14" spans="3:8" ht="18" customHeight="1" x14ac:dyDescent="0.25">
      <c r="C14" s="285"/>
      <c r="D14" s="280"/>
      <c r="E14" s="285"/>
      <c r="F14" s="291"/>
      <c r="G14" s="330"/>
      <c r="H14" s="348"/>
    </row>
    <row r="15" spans="3:8" ht="18" customHeight="1" x14ac:dyDescent="0.25">
      <c r="C15" s="285" t="s">
        <v>16</v>
      </c>
      <c r="D15" s="280" t="s">
        <v>493</v>
      </c>
      <c r="E15" s="285" t="s">
        <v>38</v>
      </c>
      <c r="F15" s="291">
        <v>6</v>
      </c>
      <c r="G15" s="287"/>
      <c r="H15" s="348"/>
    </row>
    <row r="16" spans="3:8" ht="18" customHeight="1" x14ac:dyDescent="0.25">
      <c r="C16" s="285" t="s">
        <v>78</v>
      </c>
      <c r="D16" s="280" t="s">
        <v>492</v>
      </c>
      <c r="E16" s="285" t="s">
        <v>38</v>
      </c>
      <c r="F16" s="291">
        <v>6</v>
      </c>
      <c r="G16" s="287"/>
      <c r="H16" s="311">
        <f>G16*F16</f>
        <v>0</v>
      </c>
    </row>
    <row r="17" spans="3:8" ht="18" customHeight="1" x14ac:dyDescent="0.25">
      <c r="C17" s="285" t="s">
        <v>79</v>
      </c>
      <c r="D17" s="280" t="s">
        <v>561</v>
      </c>
      <c r="E17" s="285" t="s">
        <v>38</v>
      </c>
      <c r="F17" s="291">
        <v>6</v>
      </c>
      <c r="G17" s="287"/>
      <c r="H17" s="348">
        <f>G17*F17</f>
        <v>0</v>
      </c>
    </row>
    <row r="18" spans="3:8" ht="18" customHeight="1" x14ac:dyDescent="0.25">
      <c r="C18" s="285" t="s">
        <v>81</v>
      </c>
      <c r="D18" s="280" t="s">
        <v>562</v>
      </c>
      <c r="E18" s="285" t="s">
        <v>38</v>
      </c>
      <c r="F18" s="291">
        <v>6</v>
      </c>
      <c r="G18" s="287"/>
      <c r="H18" s="311">
        <f>G18*F18</f>
        <v>0</v>
      </c>
    </row>
    <row r="19" spans="3:8" ht="18" customHeight="1" x14ac:dyDescent="0.25">
      <c r="C19" s="285" t="s">
        <v>563</v>
      </c>
      <c r="D19" s="280" t="s">
        <v>565</v>
      </c>
      <c r="E19" s="285" t="s">
        <v>38</v>
      </c>
      <c r="F19" s="291">
        <v>6</v>
      </c>
      <c r="G19" s="287"/>
      <c r="H19" s="311">
        <v>0</v>
      </c>
    </row>
    <row r="20" spans="3:8" ht="18" customHeight="1" x14ac:dyDescent="0.25">
      <c r="C20" s="285" t="s">
        <v>564</v>
      </c>
      <c r="D20" s="280" t="s">
        <v>566</v>
      </c>
      <c r="E20" s="285" t="s">
        <v>38</v>
      </c>
      <c r="F20" s="291">
        <v>6</v>
      </c>
      <c r="G20" s="287"/>
      <c r="H20" s="311">
        <v>0</v>
      </c>
    </row>
    <row r="21" spans="3:8" ht="15" customHeight="1" x14ac:dyDescent="0.25">
      <c r="C21" s="285"/>
      <c r="D21" s="280"/>
      <c r="E21" s="285"/>
      <c r="F21" s="291"/>
      <c r="G21" s="287"/>
      <c r="H21" s="311"/>
    </row>
    <row r="22" spans="3:8" ht="18" customHeight="1" x14ac:dyDescent="0.25">
      <c r="C22" s="289">
        <v>1.2</v>
      </c>
      <c r="D22" s="286" t="s">
        <v>114</v>
      </c>
      <c r="E22" s="285"/>
      <c r="F22" s="291"/>
      <c r="G22" s="287"/>
      <c r="H22" s="348"/>
    </row>
    <row r="23" spans="3:8" ht="18" customHeight="1" x14ac:dyDescent="0.25">
      <c r="C23" s="289"/>
      <c r="D23" s="286" t="s">
        <v>567</v>
      </c>
      <c r="E23" s="285"/>
      <c r="F23" s="291"/>
      <c r="G23" s="287"/>
      <c r="H23" s="348"/>
    </row>
    <row r="24" spans="3:8" ht="18" customHeight="1" x14ac:dyDescent="0.25">
      <c r="C24" s="285" t="s">
        <v>205</v>
      </c>
      <c r="D24" s="280" t="s">
        <v>154</v>
      </c>
      <c r="E24" s="285" t="s">
        <v>82</v>
      </c>
      <c r="F24" s="291">
        <v>1</v>
      </c>
      <c r="G24" s="287"/>
      <c r="H24" s="348"/>
    </row>
    <row r="25" spans="3:8" ht="18" customHeight="1" x14ac:dyDescent="0.25">
      <c r="C25" s="285" t="s">
        <v>206</v>
      </c>
      <c r="D25" s="280" t="s">
        <v>151</v>
      </c>
      <c r="E25" s="285" t="s">
        <v>82</v>
      </c>
      <c r="F25" s="291">
        <v>1</v>
      </c>
      <c r="G25" s="287"/>
      <c r="H25" s="348"/>
    </row>
    <row r="26" spans="3:8" ht="18" customHeight="1" x14ac:dyDescent="0.25">
      <c r="C26" s="285" t="s">
        <v>645</v>
      </c>
      <c r="D26" s="280" t="s">
        <v>152</v>
      </c>
      <c r="E26" s="285" t="s">
        <v>82</v>
      </c>
      <c r="F26" s="291">
        <v>1</v>
      </c>
      <c r="G26" s="287"/>
      <c r="H26" s="348"/>
    </row>
    <row r="27" spans="3:8" ht="18" customHeight="1" x14ac:dyDescent="0.25">
      <c r="C27" s="285" t="s">
        <v>646</v>
      </c>
      <c r="D27" s="280" t="s">
        <v>153</v>
      </c>
      <c r="E27" s="285" t="s">
        <v>82</v>
      </c>
      <c r="F27" s="291">
        <v>1</v>
      </c>
      <c r="G27" s="287"/>
      <c r="H27" s="348"/>
    </row>
    <row r="28" spans="3:8" ht="18" customHeight="1" x14ac:dyDescent="0.25">
      <c r="C28" s="289"/>
      <c r="D28" s="286"/>
      <c r="E28" s="285"/>
      <c r="F28" s="291"/>
      <c r="G28" s="287"/>
      <c r="H28" s="348"/>
    </row>
    <row r="29" spans="3:8" ht="10.5" customHeight="1" x14ac:dyDescent="0.25">
      <c r="C29" s="285"/>
      <c r="D29" s="281"/>
      <c r="E29" s="285"/>
      <c r="F29" s="291"/>
      <c r="G29" s="287"/>
      <c r="H29" s="348"/>
    </row>
    <row r="30" spans="3:8" ht="18" customHeight="1" x14ac:dyDescent="0.25">
      <c r="C30" s="289" t="s">
        <v>8</v>
      </c>
      <c r="D30" s="286" t="s">
        <v>253</v>
      </c>
      <c r="E30" s="285"/>
      <c r="F30" s="291"/>
      <c r="G30" s="330"/>
      <c r="H30" s="348"/>
    </row>
    <row r="31" spans="3:8" ht="18" customHeight="1" x14ac:dyDescent="0.25">
      <c r="C31" s="285" t="s">
        <v>207</v>
      </c>
      <c r="D31" s="280" t="s">
        <v>154</v>
      </c>
      <c r="E31" s="285" t="s">
        <v>82</v>
      </c>
      <c r="F31" s="291">
        <v>1</v>
      </c>
      <c r="G31" s="287"/>
      <c r="H31" s="348">
        <f>G31*F31</f>
        <v>0</v>
      </c>
    </row>
    <row r="32" spans="3:8" ht="18" customHeight="1" x14ac:dyDescent="0.25">
      <c r="C32" s="285" t="s">
        <v>161</v>
      </c>
      <c r="D32" s="280" t="s">
        <v>151</v>
      </c>
      <c r="E32" s="285" t="s">
        <v>82</v>
      </c>
      <c r="F32" s="291">
        <v>1</v>
      </c>
      <c r="G32" s="287"/>
      <c r="H32" s="311">
        <f>G32*F32</f>
        <v>0</v>
      </c>
    </row>
    <row r="33" spans="3:8" ht="18" customHeight="1" x14ac:dyDescent="0.25">
      <c r="C33" s="285" t="s">
        <v>162</v>
      </c>
      <c r="D33" s="280" t="s">
        <v>152</v>
      </c>
      <c r="E33" s="285" t="s">
        <v>82</v>
      </c>
      <c r="F33" s="291">
        <v>1</v>
      </c>
      <c r="G33" s="287"/>
      <c r="H33" s="348">
        <f>G33*F33</f>
        <v>0</v>
      </c>
    </row>
    <row r="34" spans="3:8" ht="18" customHeight="1" x14ac:dyDescent="0.25">
      <c r="C34" s="285" t="s">
        <v>178</v>
      </c>
      <c r="D34" s="280" t="s">
        <v>153</v>
      </c>
      <c r="E34" s="285" t="s">
        <v>82</v>
      </c>
      <c r="F34" s="291">
        <v>1</v>
      </c>
      <c r="G34" s="287"/>
      <c r="H34" s="348">
        <f>G34*F34</f>
        <v>0</v>
      </c>
    </row>
    <row r="35" spans="3:8" ht="18" customHeight="1" x14ac:dyDescent="0.25">
      <c r="C35" s="285"/>
      <c r="D35" s="280"/>
      <c r="E35" s="285"/>
      <c r="F35" s="291"/>
      <c r="G35" s="334"/>
      <c r="H35" s="348"/>
    </row>
    <row r="36" spans="3:8" ht="18" customHeight="1" x14ac:dyDescent="0.25">
      <c r="C36" s="289" t="s">
        <v>10</v>
      </c>
      <c r="D36" s="286" t="s">
        <v>104</v>
      </c>
      <c r="E36" s="285"/>
      <c r="F36" s="291"/>
      <c r="G36" s="330"/>
      <c r="H36" s="348"/>
    </row>
    <row r="37" spans="3:8" ht="18" customHeight="1" x14ac:dyDescent="0.25">
      <c r="C37" s="285" t="s">
        <v>255</v>
      </c>
      <c r="D37" s="280" t="s">
        <v>154</v>
      </c>
      <c r="E37" s="285" t="s">
        <v>82</v>
      </c>
      <c r="F37" s="291">
        <v>1</v>
      </c>
      <c r="G37" s="330"/>
      <c r="H37" s="348">
        <f t="shared" ref="H37:H40" si="0">G37*F37</f>
        <v>0</v>
      </c>
    </row>
    <row r="38" spans="3:8" ht="18" customHeight="1" x14ac:dyDescent="0.25">
      <c r="C38" s="285" t="s">
        <v>256</v>
      </c>
      <c r="D38" s="280" t="s">
        <v>151</v>
      </c>
      <c r="E38" s="285" t="s">
        <v>82</v>
      </c>
      <c r="F38" s="291">
        <v>1</v>
      </c>
      <c r="G38" s="330"/>
      <c r="H38" s="348">
        <f t="shared" si="0"/>
        <v>0</v>
      </c>
    </row>
    <row r="39" spans="3:8" ht="18" customHeight="1" x14ac:dyDescent="0.25">
      <c r="C39" s="285" t="s">
        <v>257</v>
      </c>
      <c r="D39" s="280" t="s">
        <v>152</v>
      </c>
      <c r="E39" s="285" t="s">
        <v>82</v>
      </c>
      <c r="F39" s="291">
        <v>1</v>
      </c>
      <c r="G39" s="330"/>
      <c r="H39" s="348">
        <f t="shared" si="0"/>
        <v>0</v>
      </c>
    </row>
    <row r="40" spans="3:8" ht="18" customHeight="1" x14ac:dyDescent="0.25">
      <c r="C40" s="285" t="s">
        <v>258</v>
      </c>
      <c r="D40" s="280" t="s">
        <v>153</v>
      </c>
      <c r="E40" s="285" t="s">
        <v>82</v>
      </c>
      <c r="F40" s="291">
        <v>1</v>
      </c>
      <c r="G40" s="330"/>
      <c r="H40" s="348">
        <f t="shared" si="0"/>
        <v>0</v>
      </c>
    </row>
    <row r="41" spans="3:8" ht="18" customHeight="1" x14ac:dyDescent="0.25">
      <c r="C41" s="285"/>
      <c r="D41" s="280"/>
      <c r="E41" s="285"/>
      <c r="F41" s="291"/>
      <c r="G41" s="330"/>
      <c r="H41" s="348"/>
    </row>
    <row r="42" spans="3:8" ht="18" customHeight="1" x14ac:dyDescent="0.25">
      <c r="C42" s="289" t="s">
        <v>10</v>
      </c>
      <c r="D42" s="286" t="s">
        <v>276</v>
      </c>
      <c r="E42" s="285"/>
      <c r="F42" s="291"/>
      <c r="G42" s="330"/>
      <c r="H42" s="348"/>
    </row>
    <row r="43" spans="3:8" ht="18" customHeight="1" x14ac:dyDescent="0.25">
      <c r="C43" s="285" t="s">
        <v>255</v>
      </c>
      <c r="D43" s="280" t="s">
        <v>154</v>
      </c>
      <c r="E43" s="285" t="s">
        <v>82</v>
      </c>
      <c r="F43" s="291">
        <v>1</v>
      </c>
      <c r="G43" s="330">
        <v>0</v>
      </c>
      <c r="H43" s="348">
        <v>0</v>
      </c>
    </row>
    <row r="44" spans="3:8" ht="18" customHeight="1" x14ac:dyDescent="0.25">
      <c r="C44" s="285" t="s">
        <v>256</v>
      </c>
      <c r="D44" s="280" t="s">
        <v>151</v>
      </c>
      <c r="E44" s="285" t="s">
        <v>82</v>
      </c>
      <c r="F44" s="291">
        <v>1</v>
      </c>
      <c r="G44" s="330">
        <v>0</v>
      </c>
      <c r="H44" s="348">
        <v>0</v>
      </c>
    </row>
    <row r="45" spans="3:8" ht="18" customHeight="1" x14ac:dyDescent="0.25">
      <c r="C45" s="285" t="s">
        <v>257</v>
      </c>
      <c r="D45" s="280" t="s">
        <v>152</v>
      </c>
      <c r="E45" s="285" t="s">
        <v>82</v>
      </c>
      <c r="F45" s="291">
        <v>1</v>
      </c>
      <c r="G45" s="330">
        <v>0</v>
      </c>
      <c r="H45" s="348">
        <v>0</v>
      </c>
    </row>
    <row r="46" spans="3:8" ht="18" customHeight="1" x14ac:dyDescent="0.25">
      <c r="C46" s="285" t="s">
        <v>258</v>
      </c>
      <c r="D46" s="280" t="s">
        <v>153</v>
      </c>
      <c r="E46" s="285" t="s">
        <v>82</v>
      </c>
      <c r="F46" s="291">
        <v>1</v>
      </c>
      <c r="G46" s="330"/>
      <c r="H46" s="348">
        <v>0</v>
      </c>
    </row>
    <row r="47" spans="3:8" ht="11.25" customHeight="1" x14ac:dyDescent="0.25">
      <c r="C47" s="285"/>
      <c r="D47" s="280"/>
      <c r="E47" s="285"/>
      <c r="F47" s="350"/>
      <c r="G47" s="330"/>
      <c r="H47" s="348"/>
    </row>
    <row r="48" spans="3:8" ht="18" customHeight="1" x14ac:dyDescent="0.25">
      <c r="C48" s="289" t="s">
        <v>163</v>
      </c>
      <c r="D48" s="286" t="s">
        <v>647</v>
      </c>
      <c r="E48" s="285"/>
      <c r="F48" s="291"/>
      <c r="G48" s="330"/>
      <c r="H48" s="348"/>
    </row>
    <row r="49" spans="3:8" ht="36.6" customHeight="1" x14ac:dyDescent="0.25">
      <c r="C49" s="285"/>
      <c r="D49" s="281" t="s">
        <v>115</v>
      </c>
      <c r="E49" s="285"/>
      <c r="F49" s="349"/>
      <c r="G49" s="287"/>
      <c r="H49" s="348"/>
    </row>
    <row r="50" spans="3:8" ht="18" customHeight="1" x14ac:dyDescent="0.25">
      <c r="C50" s="285" t="s">
        <v>164</v>
      </c>
      <c r="D50" s="280" t="s">
        <v>655</v>
      </c>
      <c r="E50" s="285" t="s">
        <v>82</v>
      </c>
      <c r="F50" s="291">
        <v>1</v>
      </c>
      <c r="G50" s="287"/>
      <c r="H50" s="348">
        <f>G50*F50</f>
        <v>0</v>
      </c>
    </row>
    <row r="51" spans="3:8" ht="18" customHeight="1" x14ac:dyDescent="0.25">
      <c r="C51" s="285" t="s">
        <v>164</v>
      </c>
      <c r="D51" s="280" t="s">
        <v>654</v>
      </c>
      <c r="E51" s="285" t="s">
        <v>82</v>
      </c>
      <c r="F51" s="291">
        <v>1</v>
      </c>
      <c r="G51" s="287"/>
      <c r="H51" s="348">
        <f>G51*F51</f>
        <v>0</v>
      </c>
    </row>
    <row r="52" spans="3:8" ht="18" customHeight="1" x14ac:dyDescent="0.25">
      <c r="C52" s="285" t="s">
        <v>648</v>
      </c>
      <c r="D52" s="280" t="s">
        <v>653</v>
      </c>
      <c r="E52" s="285" t="s">
        <v>82</v>
      </c>
      <c r="F52" s="291">
        <v>1</v>
      </c>
      <c r="G52" s="287"/>
      <c r="H52" s="348"/>
    </row>
    <row r="53" spans="3:8" ht="18" customHeight="1" x14ac:dyDescent="0.25">
      <c r="C53" s="285" t="s">
        <v>649</v>
      </c>
      <c r="D53" s="280" t="s">
        <v>651</v>
      </c>
      <c r="E53" s="285" t="s">
        <v>82</v>
      </c>
      <c r="F53" s="291">
        <v>1</v>
      </c>
      <c r="G53" s="287"/>
      <c r="H53" s="348"/>
    </row>
    <row r="54" spans="3:8" ht="18" customHeight="1" x14ac:dyDescent="0.25">
      <c r="C54" s="285" t="s">
        <v>652</v>
      </c>
      <c r="D54" s="280" t="s">
        <v>650</v>
      </c>
      <c r="E54" s="285" t="s">
        <v>82</v>
      </c>
      <c r="F54" s="291">
        <v>1</v>
      </c>
      <c r="G54" s="287"/>
      <c r="H54" s="348"/>
    </row>
    <row r="55" spans="3:8" ht="9.75" customHeight="1" x14ac:dyDescent="0.25">
      <c r="C55" s="285"/>
      <c r="D55" s="280"/>
      <c r="E55" s="285"/>
      <c r="F55" s="291"/>
      <c r="G55" s="330"/>
      <c r="H55" s="311" t="str">
        <f>IF(G55="","",F55*G55)</f>
        <v/>
      </c>
    </row>
    <row r="56" spans="3:8" ht="20.100000000000001" customHeight="1" x14ac:dyDescent="0.25">
      <c r="C56" s="685" t="s">
        <v>143</v>
      </c>
      <c r="D56" s="685"/>
      <c r="E56" s="685"/>
      <c r="F56" s="685"/>
      <c r="G56" s="685"/>
      <c r="H56" s="300">
        <f>SUM(H12:H51)</f>
        <v>0</v>
      </c>
    </row>
  </sheetData>
  <mergeCells count="5">
    <mergeCell ref="C56:G56"/>
    <mergeCell ref="C1:H1"/>
    <mergeCell ref="C2:H2"/>
    <mergeCell ref="C3:H3"/>
    <mergeCell ref="C4:H4"/>
  </mergeCells>
  <phoneticPr fontId="3" type="noConversion"/>
  <pageMargins left="0.55118110236220474" right="0.15748031496062992" top="0.39370078740157483" bottom="0.39370078740157483" header="0" footer="0.59055118110236227"/>
  <pageSetup paperSize="9" scale="77" orientation="portrait" r:id="rId1"/>
  <headerFooter alignWithMargins="0">
    <oddHeader>&amp;CBill of Quantities C2.2.12</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A68969932241241A4A7BCFFE2EC7780" ma:contentTypeVersion="11" ma:contentTypeDescription="Create a new document." ma:contentTypeScope="" ma:versionID="fb6e3213c5b3075055cbf8a79c6a7331">
  <xsd:schema xmlns:xsd="http://www.w3.org/2001/XMLSchema" xmlns:xs="http://www.w3.org/2001/XMLSchema" xmlns:p="http://schemas.microsoft.com/office/2006/metadata/properties" xmlns:ns2="bb18a640-783f-4593-ab6e-e61771290d71" xmlns:ns3="01db560a-86d3-4a10-830f-cb898532d71c" targetNamespace="http://schemas.microsoft.com/office/2006/metadata/properties" ma:root="true" ma:fieldsID="f7d3db44ca78609612b139d757b79d38" ns2:_="" ns3:_="">
    <xsd:import namespace="bb18a640-783f-4593-ab6e-e61771290d71"/>
    <xsd:import namespace="01db560a-86d3-4a10-830f-cb898532d71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b18a640-783f-4593-ab6e-e61771290d7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43e3534c-89f7-4ae1-bc38-3439b111993b"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1db560a-86d3-4a10-830f-cb898532d71c"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6b49281-d041-4813-84a1-1b03213252ce}" ma:internalName="TaxCatchAll" ma:showField="CatchAllData" ma:web="01db560a-86d3-4a10-830f-cb898532d71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bb18a640-783f-4593-ab6e-e61771290d71">
      <Terms xmlns="http://schemas.microsoft.com/office/infopath/2007/PartnerControls"/>
    </lcf76f155ced4ddcb4097134ff3c332f>
    <TaxCatchAll xmlns="01db560a-86d3-4a10-830f-cb898532d71c" xsi:nil="true"/>
  </documentManagement>
</p:properties>
</file>

<file path=customXml/itemProps1.xml><?xml version="1.0" encoding="utf-8"?>
<ds:datastoreItem xmlns:ds="http://schemas.openxmlformats.org/officeDocument/2006/customXml" ds:itemID="{A6719FE8-921E-483D-B31A-447EE85A85D7}">
  <ds:schemaRefs>
    <ds:schemaRef ds:uri="http://schemas.microsoft.com/sharepoint/v3/contenttype/forms"/>
  </ds:schemaRefs>
</ds:datastoreItem>
</file>

<file path=customXml/itemProps2.xml><?xml version="1.0" encoding="utf-8"?>
<ds:datastoreItem xmlns:ds="http://schemas.openxmlformats.org/officeDocument/2006/customXml" ds:itemID="{54E7A51E-E79A-4F4F-8016-63D1793DF5B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b18a640-783f-4593-ab6e-e61771290d71"/>
    <ds:schemaRef ds:uri="01db560a-86d3-4a10-830f-cb898532d71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8F012AF-1F58-44CF-9D25-B6B21D323783}">
  <ds:schemaRefs>
    <ds:schemaRef ds:uri="http://schemas.microsoft.com/office/2006/metadata/properties"/>
    <ds:schemaRef ds:uri="http://purl.org/dc/terms/"/>
    <ds:schemaRef ds:uri="http://schemas.openxmlformats.org/package/2006/metadata/core-properties"/>
    <ds:schemaRef ds:uri="http://www.w3.org/XML/1998/namespace"/>
    <ds:schemaRef ds:uri="http://schemas.microsoft.com/office/infopath/2007/PartnerControls"/>
    <ds:schemaRef ds:uri="http://purl.org/dc/dcmitype/"/>
    <ds:schemaRef ds:uri="http://purl.org/dc/elements/1.1/"/>
    <ds:schemaRef ds:uri="http://schemas.microsoft.com/office/2006/documentManagement/types"/>
    <ds:schemaRef ds:uri="01db560a-86d3-4a10-830f-cb898532d71c"/>
    <ds:schemaRef ds:uri="bb18a640-783f-4593-ab6e-e61771290d7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21</vt:i4>
      </vt:variant>
      <vt:variant>
        <vt:lpstr>Named Ranges</vt:lpstr>
      </vt:variant>
      <vt:variant>
        <vt:i4>18</vt:i4>
      </vt:variant>
    </vt:vector>
  </HeadingPairs>
  <TitlesOfParts>
    <vt:vector size="39" baseType="lpstr">
      <vt:lpstr>CONTRACTOR COVER</vt:lpstr>
      <vt:lpstr>SUMMARY</vt:lpstr>
      <vt:lpstr>A2-P&amp;G TIME RELATED</vt:lpstr>
      <vt:lpstr>A4- P&amp;G DAY WORKS</vt:lpstr>
      <vt:lpstr>C-Site Clearance </vt:lpstr>
      <vt:lpstr>DB-Earthworks(Pipe Trenches (1)</vt:lpstr>
      <vt:lpstr>DB-Earthworks(Pipe Trenches)(2)</vt:lpstr>
      <vt:lpstr>LB-Bedding</vt:lpstr>
      <vt:lpstr>L-Pipe Works 1</vt:lpstr>
      <vt:lpstr>Sheet6</vt:lpstr>
      <vt:lpstr> L-Pipe Works 2</vt:lpstr>
      <vt:lpstr>L-Pipe Works 3</vt:lpstr>
      <vt:lpstr>L-Pipe Works 4</vt:lpstr>
      <vt:lpstr>L-Pipe Works Sewers</vt:lpstr>
      <vt:lpstr>LF - ERF CONNECTIONS(WATER)</vt:lpstr>
      <vt:lpstr>GA Concrete (Small works)</vt:lpstr>
      <vt:lpstr>H Struct steel tank</vt:lpstr>
      <vt:lpstr>PME-ANCILLARY WORKS</vt:lpstr>
      <vt:lpstr>VC- PUMPS </vt:lpstr>
      <vt:lpstr>Sheet1</vt:lpstr>
      <vt:lpstr>PMU COVER </vt:lpstr>
      <vt:lpstr>' L-Pipe Works 2'!Print_Area</vt:lpstr>
      <vt:lpstr>'A2-P&amp;G TIME RELATED'!Print_Area</vt:lpstr>
      <vt:lpstr>'A4- P&amp;G DAY WORKS'!Print_Area</vt:lpstr>
      <vt:lpstr>'CONTRACTOR COVER'!Print_Area</vt:lpstr>
      <vt:lpstr>'C-Site Clearance '!Print_Area</vt:lpstr>
      <vt:lpstr>'DB-Earthworks(Pipe Trenches (1)'!Print_Area</vt:lpstr>
      <vt:lpstr>'DB-Earthworks(Pipe Trenches)(2)'!Print_Area</vt:lpstr>
      <vt:lpstr>'GA Concrete (Small works)'!Print_Area</vt:lpstr>
      <vt:lpstr>'H Struct steel tank'!Print_Area</vt:lpstr>
      <vt:lpstr>'LB-Bedding'!Print_Area</vt:lpstr>
      <vt:lpstr>'LF - ERF CONNECTIONS(WATER)'!Print_Area</vt:lpstr>
      <vt:lpstr>'L-Pipe Works 1'!Print_Area</vt:lpstr>
      <vt:lpstr>'L-Pipe Works 3'!Print_Area</vt:lpstr>
      <vt:lpstr>'L-Pipe Works 4'!Print_Area</vt:lpstr>
      <vt:lpstr>'L-Pipe Works Sewers'!Print_Area</vt:lpstr>
      <vt:lpstr>'PME-ANCILLARY WORKS'!Print_Area</vt:lpstr>
      <vt:lpstr>SUMMARY!Print_Area</vt:lpstr>
      <vt:lpstr>'VC- PUMPS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dc:creator>
  <cp:lastModifiedBy>Tebogo TM. Mpuru</cp:lastModifiedBy>
  <cp:lastPrinted>2025-10-24T11:13:14Z</cp:lastPrinted>
  <dcterms:created xsi:type="dcterms:W3CDTF">1998-12-01T14:24:57Z</dcterms:created>
  <dcterms:modified xsi:type="dcterms:W3CDTF">2025-11-20T13:08:06Z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0x0101006A68969932241241A4A7BCFFE2EC7780</vt:lpwstr>
  </property>
  <property fmtid="{D5CDD505-2E9C-101B-9397-08002B2CF9AE}" pid="3" name="MediaServiceImageTags">
    <vt:lpwstr/>
  </property>
</Properties>
</file>